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bliothek\Normen_Richtlinien\_DIN-Normen inkl DIN EN ISO\DIN V 4701 Energetische Bewertung heiz- und raumlufttechnischer Anlagen\publizierte Versionen\"/>
    </mc:Choice>
  </mc:AlternateContent>
  <xr:revisionPtr revIDLastSave="0" documentId="13_ncr:1_{3EA5C023-AB19-454C-BA0D-D779CA450D0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Kennwerte DIN V 4701-10" sheetId="1" r:id="rId1"/>
    <sheet name="Mittelwerte" sheetId="2" r:id="rId2"/>
    <sheet name="Standardwerte" sheetId="3" r:id="rId3"/>
  </sheets>
  <definedNames>
    <definedName name="_xlnm.Print_Area" localSheetId="0">'Kennwerte DIN V 4701-10'!$A$1:$FD$422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153" i="1" l="1"/>
  <c r="CQ153" i="1"/>
  <c r="CP153" i="1"/>
  <c r="CO153" i="1"/>
  <c r="CN153" i="1"/>
  <c r="CM153" i="1"/>
  <c r="CL153" i="1"/>
  <c r="CK153" i="1"/>
  <c r="CJ153" i="1"/>
  <c r="CI153" i="1"/>
  <c r="CH153" i="1"/>
  <c r="CG153" i="1"/>
  <c r="CF153" i="1"/>
  <c r="CE153" i="1"/>
  <c r="CD153" i="1"/>
  <c r="CC153" i="1"/>
  <c r="CB153" i="1"/>
  <c r="CA153" i="1"/>
  <c r="BZ153" i="1"/>
  <c r="BY153" i="1"/>
  <c r="CR148" i="1"/>
  <c r="CQ148" i="1"/>
  <c r="CP148" i="1"/>
  <c r="CO148" i="1"/>
  <c r="CN148" i="1"/>
  <c r="CM148" i="1"/>
  <c r="CL148" i="1"/>
  <c r="CK148" i="1"/>
  <c r="CJ148" i="1"/>
  <c r="CI148" i="1"/>
  <c r="CH148" i="1"/>
  <c r="CG148" i="1"/>
  <c r="CF148" i="1"/>
  <c r="CE148" i="1"/>
  <c r="CD148" i="1"/>
  <c r="CC148" i="1"/>
  <c r="CB148" i="1"/>
  <c r="CA148" i="1"/>
  <c r="BZ148" i="1"/>
  <c r="BY148" i="1"/>
  <c r="F216" i="1" l="1"/>
  <c r="F217" i="1"/>
  <c r="F218" i="1"/>
  <c r="F220" i="1"/>
  <c r="F221" i="1"/>
  <c r="F222" i="1"/>
  <c r="F223" i="1"/>
  <c r="F213" i="1"/>
  <c r="F104" i="1"/>
  <c r="F105" i="1"/>
  <c r="F106" i="1"/>
  <c r="F107" i="1"/>
  <c r="F108" i="1"/>
  <c r="F109" i="1"/>
  <c r="F110" i="1"/>
  <c r="F111" i="1"/>
  <c r="F112" i="1"/>
  <c r="F113" i="1"/>
  <c r="F103" i="1"/>
  <c r="F257" i="1"/>
  <c r="F411" i="1"/>
  <c r="E61" i="1" l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6" i="1"/>
  <c r="F66" i="1"/>
  <c r="G66" i="1"/>
  <c r="H66" i="1"/>
  <c r="E67" i="1"/>
  <c r="F67" i="1"/>
  <c r="G67" i="1"/>
  <c r="H67" i="1"/>
  <c r="H59" i="1"/>
  <c r="G59" i="1"/>
  <c r="F59" i="1"/>
  <c r="E59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E45" i="1"/>
  <c r="F45" i="1"/>
  <c r="G45" i="1"/>
  <c r="H45" i="1"/>
  <c r="E46" i="1"/>
  <c r="F46" i="1"/>
  <c r="G46" i="1"/>
  <c r="H46" i="1"/>
  <c r="E47" i="1"/>
  <c r="F47" i="1"/>
  <c r="G47" i="1"/>
  <c r="H47" i="1"/>
  <c r="H37" i="1"/>
  <c r="G37" i="1"/>
  <c r="F37" i="1"/>
  <c r="E37" i="1"/>
  <c r="CF225" i="1" l="1"/>
  <c r="CF228" i="1" s="1"/>
  <c r="CF226" i="1"/>
  <c r="CF227" i="1"/>
  <c r="BB219" i="1"/>
  <c r="BD219" i="1"/>
  <c r="BC157" i="1" l="1"/>
  <c r="BB157" i="1"/>
  <c r="BC156" i="1"/>
  <c r="BB156" i="1"/>
  <c r="BC153" i="1"/>
  <c r="BB153" i="1"/>
  <c r="BC148" i="1"/>
  <c r="BB148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BA148" i="1"/>
  <c r="AZ148" i="1"/>
  <c r="AY148" i="1"/>
  <c r="AX148" i="1"/>
  <c r="AW148" i="1"/>
  <c r="AV148" i="1"/>
  <c r="AU148" i="1"/>
  <c r="AT148" i="1"/>
  <c r="AS148" i="1"/>
  <c r="AR148" i="1"/>
  <c r="AL148" i="1"/>
  <c r="AJ148" i="1"/>
  <c r="AI148" i="1"/>
  <c r="AH148" i="1"/>
  <c r="AG148" i="1"/>
  <c r="AF148" i="1"/>
  <c r="AE148" i="1"/>
  <c r="AD148" i="1"/>
  <c r="AC153" i="1"/>
  <c r="AB153" i="1"/>
  <c r="AA153" i="1"/>
  <c r="CG68" i="1" l="1"/>
  <c r="G68" i="1" l="1"/>
  <c r="F68" i="1"/>
  <c r="E68" i="1"/>
  <c r="H68" i="1"/>
  <c r="Z161" i="1"/>
  <c r="Y161" i="1"/>
  <c r="X161" i="1"/>
  <c r="W161" i="1"/>
  <c r="V161" i="1"/>
  <c r="U161" i="1"/>
  <c r="T161" i="1"/>
  <c r="S161" i="1"/>
  <c r="R161" i="1"/>
  <c r="Q161" i="1"/>
  <c r="Z160" i="1"/>
  <c r="Y160" i="1"/>
  <c r="X160" i="1"/>
  <c r="W160" i="1"/>
  <c r="V160" i="1"/>
  <c r="U160" i="1"/>
  <c r="T160" i="1"/>
  <c r="S160" i="1"/>
  <c r="R160" i="1"/>
  <c r="Q160" i="1"/>
  <c r="Z159" i="1"/>
  <c r="Y159" i="1"/>
  <c r="X159" i="1"/>
  <c r="W159" i="1"/>
  <c r="V159" i="1"/>
  <c r="U159" i="1"/>
  <c r="T159" i="1"/>
  <c r="S159" i="1"/>
  <c r="R159" i="1"/>
  <c r="Q159" i="1"/>
  <c r="Q162" i="1" s="1"/>
  <c r="S143" i="1"/>
  <c r="R157" i="1"/>
  <c r="Q157" i="1"/>
  <c r="P157" i="1"/>
  <c r="O157" i="1"/>
  <c r="N157" i="1"/>
  <c r="M157" i="1"/>
  <c r="L157" i="1"/>
  <c r="K157" i="1"/>
  <c r="J157" i="1"/>
  <c r="I157" i="1"/>
  <c r="R156" i="1"/>
  <c r="Q156" i="1"/>
  <c r="P156" i="1"/>
  <c r="O156" i="1"/>
  <c r="N156" i="1"/>
  <c r="M156" i="1"/>
  <c r="L156" i="1"/>
  <c r="K156" i="1"/>
  <c r="J156" i="1"/>
  <c r="I156" i="1"/>
  <c r="R153" i="1"/>
  <c r="Q153" i="1"/>
  <c r="P153" i="1"/>
  <c r="O153" i="1"/>
  <c r="N153" i="1"/>
  <c r="M153" i="1"/>
  <c r="L153" i="1"/>
  <c r="K153" i="1"/>
  <c r="J153" i="1"/>
  <c r="I153" i="1"/>
  <c r="R148" i="1"/>
  <c r="Q148" i="1"/>
  <c r="P148" i="1"/>
  <c r="O148" i="1"/>
  <c r="N148" i="1"/>
  <c r="M148" i="1"/>
  <c r="L148" i="1"/>
  <c r="K148" i="1"/>
  <c r="J148" i="1"/>
  <c r="I148" i="1"/>
  <c r="Z157" i="1"/>
  <c r="Y157" i="1"/>
  <c r="X157" i="1"/>
  <c r="W157" i="1"/>
  <c r="V157" i="1"/>
  <c r="U157" i="1"/>
  <c r="T157" i="1"/>
  <c r="S157" i="1"/>
  <c r="Z156" i="1"/>
  <c r="Y156" i="1"/>
  <c r="X156" i="1"/>
  <c r="W156" i="1"/>
  <c r="V156" i="1"/>
  <c r="U156" i="1"/>
  <c r="T156" i="1"/>
  <c r="S156" i="1"/>
  <c r="Z153" i="1"/>
  <c r="Y153" i="1"/>
  <c r="X153" i="1"/>
  <c r="W153" i="1"/>
  <c r="V153" i="1"/>
  <c r="U153" i="1"/>
  <c r="T153" i="1"/>
  <c r="S153" i="1"/>
  <c r="Z148" i="1"/>
  <c r="Y148" i="1"/>
  <c r="X148" i="1"/>
  <c r="W148" i="1"/>
  <c r="V148" i="1"/>
  <c r="U148" i="1"/>
  <c r="T148" i="1"/>
  <c r="S148" i="1"/>
  <c r="Q163" i="1" l="1"/>
  <c r="Y162" i="1"/>
  <c r="W163" i="1"/>
  <c r="R162" i="1"/>
  <c r="W162" i="1"/>
  <c r="X162" i="1"/>
  <c r="X163" i="1"/>
  <c r="U163" i="1"/>
  <c r="Z162" i="1"/>
  <c r="Z163" i="1"/>
  <c r="R163" i="1"/>
  <c r="V163" i="1"/>
  <c r="S162" i="1"/>
  <c r="Y163" i="1"/>
  <c r="S163" i="1"/>
  <c r="T162" i="1"/>
  <c r="U162" i="1"/>
  <c r="V162" i="1"/>
  <c r="T163" i="1"/>
  <c r="F8" i="2"/>
  <c r="V425" i="1" l="1"/>
  <c r="U425" i="1"/>
  <c r="T425" i="1"/>
  <c r="S425" i="1"/>
  <c r="R425" i="1"/>
  <c r="Q425" i="1"/>
  <c r="V424" i="1"/>
  <c r="V427" i="1" s="1"/>
  <c r="U424" i="1"/>
  <c r="U427" i="1" s="1"/>
  <c r="T424" i="1"/>
  <c r="T427" i="1" s="1"/>
  <c r="S424" i="1"/>
  <c r="S427" i="1" s="1"/>
  <c r="R424" i="1"/>
  <c r="R427" i="1" s="1"/>
  <c r="Q424" i="1"/>
  <c r="Q427" i="1" s="1"/>
  <c r="V423" i="1"/>
  <c r="V426" i="1" s="1"/>
  <c r="U423" i="1"/>
  <c r="U426" i="1" s="1"/>
  <c r="T423" i="1"/>
  <c r="T426" i="1" s="1"/>
  <c r="S423" i="1"/>
  <c r="S426" i="1" s="1"/>
  <c r="R423" i="1"/>
  <c r="R426" i="1" s="1"/>
  <c r="Q423" i="1"/>
  <c r="I269" i="1"/>
  <c r="J269" i="1"/>
  <c r="J272" i="1" s="1"/>
  <c r="K269" i="1"/>
  <c r="K272" i="1" s="1"/>
  <c r="L269" i="1"/>
  <c r="L272" i="1" s="1"/>
  <c r="M269" i="1"/>
  <c r="M272" i="1" s="1"/>
  <c r="N269" i="1"/>
  <c r="N272" i="1" s="1"/>
  <c r="O269" i="1"/>
  <c r="O272" i="1" s="1"/>
  <c r="P269" i="1"/>
  <c r="Q269" i="1"/>
  <c r="Q272" i="1" s="1"/>
  <c r="R269" i="1"/>
  <c r="R272" i="1" s="1"/>
  <c r="S269" i="1"/>
  <c r="S272" i="1" s="1"/>
  <c r="T269" i="1"/>
  <c r="T272" i="1" s="1"/>
  <c r="U269" i="1"/>
  <c r="U272" i="1" s="1"/>
  <c r="V269" i="1"/>
  <c r="V272" i="1" s="1"/>
  <c r="W269" i="1"/>
  <c r="X269" i="1"/>
  <c r="Y269" i="1"/>
  <c r="Y272" i="1" s="1"/>
  <c r="Z269" i="1"/>
  <c r="Z272" i="1" s="1"/>
  <c r="AA269" i="1"/>
  <c r="AB269" i="1"/>
  <c r="AB272" i="1" s="1"/>
  <c r="AC269" i="1"/>
  <c r="AC272" i="1" s="1"/>
  <c r="AD269" i="1"/>
  <c r="AD272" i="1" s="1"/>
  <c r="AE269" i="1"/>
  <c r="AE272" i="1" s="1"/>
  <c r="I270" i="1"/>
  <c r="J270" i="1"/>
  <c r="J273" i="1" s="1"/>
  <c r="K270" i="1"/>
  <c r="K273" i="1" s="1"/>
  <c r="L270" i="1"/>
  <c r="M270" i="1"/>
  <c r="M273" i="1" s="1"/>
  <c r="N270" i="1"/>
  <c r="N273" i="1" s="1"/>
  <c r="O270" i="1"/>
  <c r="O273" i="1" s="1"/>
  <c r="P270" i="1"/>
  <c r="P273" i="1" s="1"/>
  <c r="Q270" i="1"/>
  <c r="R270" i="1"/>
  <c r="R273" i="1" s="1"/>
  <c r="S270" i="1"/>
  <c r="S273" i="1" s="1"/>
  <c r="T270" i="1"/>
  <c r="T273" i="1" s="1"/>
  <c r="U270" i="1"/>
  <c r="U273" i="1" s="1"/>
  <c r="V270" i="1"/>
  <c r="V273" i="1" s="1"/>
  <c r="W270" i="1"/>
  <c r="W273" i="1" s="1"/>
  <c r="X270" i="1"/>
  <c r="Y270" i="1"/>
  <c r="Z270" i="1"/>
  <c r="Z273" i="1" s="1"/>
  <c r="AA270" i="1"/>
  <c r="AA273" i="1" s="1"/>
  <c r="AB270" i="1"/>
  <c r="AB273" i="1" s="1"/>
  <c r="AC270" i="1"/>
  <c r="AC273" i="1" s="1"/>
  <c r="AD270" i="1"/>
  <c r="AD273" i="1" s="1"/>
  <c r="AE270" i="1"/>
  <c r="AE273" i="1" s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P272" i="1"/>
  <c r="W272" i="1"/>
  <c r="X272" i="1"/>
  <c r="AA272" i="1"/>
  <c r="L273" i="1"/>
  <c r="Q273" i="1"/>
  <c r="X273" i="1"/>
  <c r="Y273" i="1"/>
  <c r="P161" i="1"/>
  <c r="P160" i="1"/>
  <c r="P163" i="1" s="1"/>
  <c r="P159" i="1"/>
  <c r="P162" i="1" s="1"/>
  <c r="F157" i="1"/>
  <c r="G157" i="1"/>
  <c r="H157" i="1"/>
  <c r="G156" i="1"/>
  <c r="H156" i="1"/>
  <c r="E156" i="1"/>
  <c r="G153" i="1"/>
  <c r="H153" i="1"/>
  <c r="E153" i="1"/>
  <c r="F148" i="1"/>
  <c r="G148" i="1"/>
  <c r="H148" i="1"/>
  <c r="O183" i="1"/>
  <c r="N183" i="1"/>
  <c r="M183" i="1"/>
  <c r="L183" i="1"/>
  <c r="K183" i="1"/>
  <c r="J183" i="1"/>
  <c r="I183" i="1"/>
  <c r="O182" i="1"/>
  <c r="O185" i="1" s="1"/>
  <c r="N182" i="1"/>
  <c r="N185" i="1" s="1"/>
  <c r="M182" i="1"/>
  <c r="M185" i="1" s="1"/>
  <c r="L182" i="1"/>
  <c r="L185" i="1" s="1"/>
  <c r="K182" i="1"/>
  <c r="K185" i="1" s="1"/>
  <c r="J182" i="1"/>
  <c r="J185" i="1" s="1"/>
  <c r="I182" i="1"/>
  <c r="I185" i="1" s="1"/>
  <c r="O181" i="1"/>
  <c r="O184" i="1" s="1"/>
  <c r="N181" i="1"/>
  <c r="N184" i="1" s="1"/>
  <c r="M181" i="1"/>
  <c r="M184" i="1" s="1"/>
  <c r="L181" i="1"/>
  <c r="L184" i="1" s="1"/>
  <c r="K181" i="1"/>
  <c r="K184" i="1" s="1"/>
  <c r="J181" i="1"/>
  <c r="I181" i="1"/>
  <c r="I184" i="1" s="1"/>
  <c r="H179" i="1"/>
  <c r="G179" i="1"/>
  <c r="F179" i="1"/>
  <c r="E179" i="1"/>
  <c r="H178" i="1"/>
  <c r="G178" i="1"/>
  <c r="F178" i="1"/>
  <c r="E178" i="1"/>
  <c r="H176" i="1"/>
  <c r="G176" i="1"/>
  <c r="F176" i="1"/>
  <c r="E176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A166" i="1"/>
  <c r="I165" i="1"/>
  <c r="E165" i="1"/>
  <c r="D165" i="1"/>
  <c r="D143" i="1"/>
  <c r="E143" i="1"/>
  <c r="O161" i="1"/>
  <c r="N161" i="1"/>
  <c r="M161" i="1"/>
  <c r="L161" i="1"/>
  <c r="K161" i="1"/>
  <c r="J161" i="1"/>
  <c r="I161" i="1"/>
  <c r="O160" i="1"/>
  <c r="N160" i="1"/>
  <c r="N163" i="1" s="1"/>
  <c r="M160" i="1"/>
  <c r="M163" i="1" s="1"/>
  <c r="L160" i="1"/>
  <c r="L163" i="1" s="1"/>
  <c r="K160" i="1"/>
  <c r="J160" i="1"/>
  <c r="J163" i="1" s="1"/>
  <c r="I160" i="1"/>
  <c r="O159" i="1"/>
  <c r="N159" i="1"/>
  <c r="N162" i="1" s="1"/>
  <c r="M159" i="1"/>
  <c r="M162" i="1" s="1"/>
  <c r="L159" i="1"/>
  <c r="L162" i="1" s="1"/>
  <c r="K159" i="1"/>
  <c r="K162" i="1" s="1"/>
  <c r="J159" i="1"/>
  <c r="J162" i="1" s="1"/>
  <c r="I159" i="1"/>
  <c r="F156" i="1"/>
  <c r="H154" i="1"/>
  <c r="G154" i="1"/>
  <c r="F154" i="1"/>
  <c r="E154" i="1"/>
  <c r="F153" i="1"/>
  <c r="H152" i="1"/>
  <c r="G152" i="1"/>
  <c r="F152" i="1"/>
  <c r="E152" i="1"/>
  <c r="H151" i="1"/>
  <c r="G151" i="1"/>
  <c r="F151" i="1"/>
  <c r="E151" i="1"/>
  <c r="H147" i="1"/>
  <c r="G147" i="1"/>
  <c r="F147" i="1"/>
  <c r="E147" i="1"/>
  <c r="A144" i="1"/>
  <c r="F271" i="1" l="1"/>
  <c r="H270" i="1"/>
  <c r="E269" i="1"/>
  <c r="E271" i="1"/>
  <c r="G271" i="1"/>
  <c r="F270" i="1"/>
  <c r="I273" i="1"/>
  <c r="H273" i="1" s="1"/>
  <c r="G270" i="1"/>
  <c r="E270" i="1"/>
  <c r="H269" i="1"/>
  <c r="G269" i="1"/>
  <c r="I272" i="1"/>
  <c r="G272" i="1" s="1"/>
  <c r="H271" i="1"/>
  <c r="F269" i="1"/>
  <c r="H183" i="1"/>
  <c r="F159" i="1"/>
  <c r="F161" i="1"/>
  <c r="F160" i="1"/>
  <c r="Q426" i="1"/>
  <c r="E272" i="1"/>
  <c r="E148" i="1"/>
  <c r="E157" i="1"/>
  <c r="O162" i="1"/>
  <c r="O163" i="1"/>
  <c r="I162" i="1"/>
  <c r="G181" i="1"/>
  <c r="G183" i="1"/>
  <c r="E181" i="1"/>
  <c r="H182" i="1"/>
  <c r="E183" i="1"/>
  <c r="G185" i="1"/>
  <c r="E185" i="1"/>
  <c r="H185" i="1"/>
  <c r="H184" i="1"/>
  <c r="G184" i="1"/>
  <c r="E184" i="1"/>
  <c r="H181" i="1"/>
  <c r="E182" i="1"/>
  <c r="J184" i="1"/>
  <c r="G182" i="1"/>
  <c r="E160" i="1"/>
  <c r="G161" i="1"/>
  <c r="H159" i="1"/>
  <c r="H161" i="1"/>
  <c r="H160" i="1"/>
  <c r="K163" i="1"/>
  <c r="G160" i="1"/>
  <c r="I163" i="1"/>
  <c r="E161" i="1"/>
  <c r="E159" i="1"/>
  <c r="G159" i="1"/>
  <c r="G273" i="1" l="1"/>
  <c r="F273" i="1"/>
  <c r="E273" i="1"/>
  <c r="F272" i="1"/>
  <c r="H272" i="1"/>
  <c r="F163" i="1"/>
  <c r="H162" i="1"/>
  <c r="F162" i="1"/>
  <c r="E162" i="1"/>
  <c r="G162" i="1"/>
  <c r="G163" i="1"/>
  <c r="E163" i="1"/>
  <c r="H163" i="1"/>
  <c r="H421" i="1" l="1"/>
  <c r="G421" i="1"/>
  <c r="F421" i="1"/>
  <c r="E421" i="1"/>
  <c r="H420" i="1"/>
  <c r="G420" i="1"/>
  <c r="F420" i="1"/>
  <c r="E420" i="1"/>
  <c r="H418" i="1"/>
  <c r="G418" i="1"/>
  <c r="F418" i="1"/>
  <c r="E418" i="1"/>
  <c r="H417" i="1"/>
  <c r="G417" i="1"/>
  <c r="F417" i="1"/>
  <c r="E417" i="1"/>
  <c r="H416" i="1"/>
  <c r="G416" i="1"/>
  <c r="F416" i="1"/>
  <c r="E416" i="1"/>
  <c r="H415" i="1"/>
  <c r="G415" i="1"/>
  <c r="F415" i="1"/>
  <c r="E415" i="1"/>
  <c r="H413" i="1"/>
  <c r="G413" i="1"/>
  <c r="F413" i="1"/>
  <c r="E413" i="1"/>
  <c r="H412" i="1"/>
  <c r="G412" i="1"/>
  <c r="F412" i="1"/>
  <c r="E412" i="1"/>
  <c r="H411" i="1"/>
  <c r="G411" i="1"/>
  <c r="E411" i="1"/>
  <c r="H399" i="1"/>
  <c r="G399" i="1"/>
  <c r="F399" i="1"/>
  <c r="E399" i="1"/>
  <c r="H398" i="1"/>
  <c r="G398" i="1"/>
  <c r="F398" i="1"/>
  <c r="E398" i="1"/>
  <c r="H396" i="1"/>
  <c r="G396" i="1"/>
  <c r="F396" i="1"/>
  <c r="E396" i="1"/>
  <c r="H395" i="1"/>
  <c r="G395" i="1"/>
  <c r="F395" i="1"/>
  <c r="E395" i="1"/>
  <c r="H394" i="1"/>
  <c r="G394" i="1"/>
  <c r="F394" i="1"/>
  <c r="E394" i="1"/>
  <c r="H393" i="1"/>
  <c r="G393" i="1"/>
  <c r="F393" i="1"/>
  <c r="E393" i="1"/>
  <c r="H391" i="1"/>
  <c r="G391" i="1"/>
  <c r="F391" i="1"/>
  <c r="E391" i="1"/>
  <c r="H390" i="1"/>
  <c r="G390" i="1"/>
  <c r="F390" i="1"/>
  <c r="E390" i="1"/>
  <c r="H389" i="1"/>
  <c r="G389" i="1"/>
  <c r="F389" i="1"/>
  <c r="E389" i="1"/>
  <c r="H377" i="1"/>
  <c r="G377" i="1"/>
  <c r="F377" i="1"/>
  <c r="E377" i="1"/>
  <c r="H374" i="1"/>
  <c r="G374" i="1"/>
  <c r="F374" i="1"/>
  <c r="E374" i="1"/>
  <c r="H372" i="1"/>
  <c r="G372" i="1"/>
  <c r="F372" i="1"/>
  <c r="E372" i="1"/>
  <c r="H371" i="1"/>
  <c r="G371" i="1"/>
  <c r="F371" i="1"/>
  <c r="E371" i="1"/>
  <c r="H367" i="1"/>
  <c r="G367" i="1"/>
  <c r="F367" i="1"/>
  <c r="E367" i="1"/>
  <c r="H355" i="1"/>
  <c r="G355" i="1"/>
  <c r="F355" i="1"/>
  <c r="E355" i="1"/>
  <c r="H354" i="1"/>
  <c r="G354" i="1"/>
  <c r="F354" i="1"/>
  <c r="E354" i="1"/>
  <c r="H352" i="1"/>
  <c r="G352" i="1"/>
  <c r="F352" i="1"/>
  <c r="E352" i="1"/>
  <c r="H350" i="1"/>
  <c r="G350" i="1"/>
  <c r="F350" i="1"/>
  <c r="E350" i="1"/>
  <c r="H349" i="1"/>
  <c r="G349" i="1"/>
  <c r="F349" i="1"/>
  <c r="E349" i="1"/>
  <c r="H348" i="1"/>
  <c r="G348" i="1"/>
  <c r="F348" i="1"/>
  <c r="E348" i="1"/>
  <c r="H347" i="1"/>
  <c r="G347" i="1"/>
  <c r="F347" i="1"/>
  <c r="E347" i="1"/>
  <c r="H346" i="1"/>
  <c r="G346" i="1"/>
  <c r="F346" i="1"/>
  <c r="E346" i="1"/>
  <c r="H345" i="1"/>
  <c r="G345" i="1"/>
  <c r="F345" i="1"/>
  <c r="E345" i="1"/>
  <c r="H333" i="1"/>
  <c r="G333" i="1"/>
  <c r="F333" i="1"/>
  <c r="E333" i="1"/>
  <c r="H332" i="1"/>
  <c r="G332" i="1"/>
  <c r="F332" i="1"/>
  <c r="E332" i="1"/>
  <c r="H330" i="1"/>
  <c r="G330" i="1"/>
  <c r="F330" i="1"/>
  <c r="E330" i="1"/>
  <c r="H329" i="1"/>
  <c r="G329" i="1"/>
  <c r="F329" i="1"/>
  <c r="E329" i="1"/>
  <c r="H328" i="1"/>
  <c r="G328" i="1"/>
  <c r="F328" i="1"/>
  <c r="E328" i="1"/>
  <c r="H327" i="1"/>
  <c r="G327" i="1"/>
  <c r="F327" i="1"/>
  <c r="E327" i="1"/>
  <c r="H326" i="1"/>
  <c r="G326" i="1"/>
  <c r="F326" i="1"/>
  <c r="E326" i="1"/>
  <c r="H325" i="1"/>
  <c r="G325" i="1"/>
  <c r="F325" i="1"/>
  <c r="E325" i="1"/>
  <c r="H324" i="1"/>
  <c r="G324" i="1"/>
  <c r="F324" i="1"/>
  <c r="E324" i="1"/>
  <c r="H323" i="1"/>
  <c r="G323" i="1"/>
  <c r="F323" i="1"/>
  <c r="E323" i="1"/>
  <c r="H289" i="1"/>
  <c r="G289" i="1"/>
  <c r="F289" i="1"/>
  <c r="E289" i="1"/>
  <c r="H288" i="1"/>
  <c r="G288" i="1"/>
  <c r="F288" i="1"/>
  <c r="E288" i="1"/>
  <c r="H286" i="1"/>
  <c r="G286" i="1"/>
  <c r="F286" i="1"/>
  <c r="E286" i="1"/>
  <c r="H285" i="1"/>
  <c r="G285" i="1"/>
  <c r="F285" i="1"/>
  <c r="E285" i="1"/>
  <c r="H284" i="1"/>
  <c r="G284" i="1"/>
  <c r="F284" i="1"/>
  <c r="E284" i="1"/>
  <c r="H283" i="1"/>
  <c r="G283" i="1"/>
  <c r="F283" i="1"/>
  <c r="E283" i="1"/>
  <c r="H282" i="1"/>
  <c r="G282" i="1"/>
  <c r="F282" i="1"/>
  <c r="E282" i="1"/>
  <c r="H281" i="1"/>
  <c r="G281" i="1"/>
  <c r="F281" i="1"/>
  <c r="E281" i="1"/>
  <c r="H280" i="1"/>
  <c r="G280" i="1"/>
  <c r="F280" i="1"/>
  <c r="E280" i="1"/>
  <c r="H279" i="1"/>
  <c r="G279" i="1"/>
  <c r="F279" i="1"/>
  <c r="E279" i="1"/>
  <c r="H267" i="1"/>
  <c r="G267" i="1"/>
  <c r="F267" i="1"/>
  <c r="E267" i="1"/>
  <c r="H266" i="1"/>
  <c r="G266" i="1"/>
  <c r="F266" i="1"/>
  <c r="E266" i="1"/>
  <c r="H264" i="1"/>
  <c r="G264" i="1"/>
  <c r="F264" i="1"/>
  <c r="E264" i="1"/>
  <c r="H263" i="1"/>
  <c r="G263" i="1"/>
  <c r="F263" i="1"/>
  <c r="E263" i="1"/>
  <c r="H262" i="1"/>
  <c r="G262" i="1"/>
  <c r="F262" i="1"/>
  <c r="E262" i="1"/>
  <c r="H261" i="1"/>
  <c r="G261" i="1"/>
  <c r="F261" i="1"/>
  <c r="E261" i="1"/>
  <c r="H260" i="1"/>
  <c r="G260" i="1"/>
  <c r="F260" i="1"/>
  <c r="E260" i="1"/>
  <c r="H259" i="1"/>
  <c r="G259" i="1"/>
  <c r="F259" i="1"/>
  <c r="E259" i="1"/>
  <c r="H258" i="1"/>
  <c r="G258" i="1"/>
  <c r="F258" i="1"/>
  <c r="E258" i="1"/>
  <c r="H257" i="1"/>
  <c r="G257" i="1"/>
  <c r="E257" i="1"/>
  <c r="H245" i="1"/>
  <c r="G245" i="1"/>
  <c r="F245" i="1"/>
  <c r="E245" i="1"/>
  <c r="H244" i="1"/>
  <c r="G244" i="1"/>
  <c r="F244" i="1"/>
  <c r="E244" i="1"/>
  <c r="H242" i="1"/>
  <c r="G242" i="1"/>
  <c r="F242" i="1"/>
  <c r="E242" i="1"/>
  <c r="F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F237" i="1"/>
  <c r="F236" i="1"/>
  <c r="H235" i="1"/>
  <c r="G235" i="1"/>
  <c r="F235" i="1"/>
  <c r="E235" i="1"/>
  <c r="H223" i="1"/>
  <c r="G223" i="1"/>
  <c r="E223" i="1"/>
  <c r="H220" i="1"/>
  <c r="G220" i="1"/>
  <c r="E220" i="1"/>
  <c r="H218" i="1"/>
  <c r="G218" i="1"/>
  <c r="E218" i="1"/>
  <c r="H217" i="1"/>
  <c r="G217" i="1"/>
  <c r="E217" i="1"/>
  <c r="H213" i="1"/>
  <c r="G213" i="1"/>
  <c r="E213" i="1"/>
  <c r="H201" i="1"/>
  <c r="G201" i="1"/>
  <c r="F201" i="1"/>
  <c r="E201" i="1"/>
  <c r="H200" i="1"/>
  <c r="G200" i="1"/>
  <c r="F200" i="1"/>
  <c r="E200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H195" i="1"/>
  <c r="G195" i="1"/>
  <c r="F195" i="1"/>
  <c r="E195" i="1"/>
  <c r="H194" i="1"/>
  <c r="G194" i="1"/>
  <c r="F194" i="1"/>
  <c r="E194" i="1"/>
  <c r="H193" i="1"/>
  <c r="G193" i="1"/>
  <c r="F193" i="1"/>
  <c r="E193" i="1"/>
  <c r="H192" i="1"/>
  <c r="G192" i="1"/>
  <c r="F192" i="1"/>
  <c r="E192" i="1"/>
  <c r="H191" i="1"/>
  <c r="G191" i="1"/>
  <c r="F191" i="1"/>
  <c r="E191" i="1"/>
  <c r="H135" i="1"/>
  <c r="G135" i="1"/>
  <c r="F135" i="1"/>
  <c r="E135" i="1"/>
  <c r="H134" i="1"/>
  <c r="G134" i="1"/>
  <c r="F134" i="1"/>
  <c r="E134" i="1"/>
  <c r="H132" i="1"/>
  <c r="G132" i="1"/>
  <c r="F132" i="1"/>
  <c r="E132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13" i="1"/>
  <c r="G113" i="1"/>
  <c r="E113" i="1"/>
  <c r="H110" i="1"/>
  <c r="G110" i="1"/>
  <c r="E110" i="1"/>
  <c r="H109" i="1"/>
  <c r="G109" i="1"/>
  <c r="E109" i="1"/>
  <c r="H108" i="1"/>
  <c r="G108" i="1"/>
  <c r="E108" i="1"/>
  <c r="H107" i="1"/>
  <c r="G107" i="1"/>
  <c r="E107" i="1"/>
  <c r="H106" i="1"/>
  <c r="G106" i="1"/>
  <c r="E106" i="1"/>
  <c r="H105" i="1"/>
  <c r="G105" i="1"/>
  <c r="E105" i="1"/>
  <c r="H104" i="1"/>
  <c r="G104" i="1"/>
  <c r="E104" i="1"/>
  <c r="H103" i="1"/>
  <c r="G103" i="1"/>
  <c r="E103" i="1"/>
  <c r="H91" i="1"/>
  <c r="G91" i="1"/>
  <c r="F91" i="1"/>
  <c r="E91" i="1"/>
  <c r="H90" i="1"/>
  <c r="G90" i="1"/>
  <c r="F90" i="1"/>
  <c r="E90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2" i="1"/>
  <c r="G82" i="1"/>
  <c r="F82" i="1"/>
  <c r="E82" i="1"/>
  <c r="H81" i="1"/>
  <c r="G81" i="1"/>
  <c r="F81" i="1"/>
  <c r="E81" i="1"/>
  <c r="BP227" i="1" l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BP226" i="1"/>
  <c r="BP229" i="1" s="1"/>
  <c r="BO226" i="1"/>
  <c r="BO229" i="1" s="1"/>
  <c r="BN226" i="1"/>
  <c r="BN229" i="1" s="1"/>
  <c r="BM226" i="1"/>
  <c r="BM229" i="1" s="1"/>
  <c r="BL226" i="1"/>
  <c r="BL229" i="1" s="1"/>
  <c r="BK226" i="1"/>
  <c r="BK229" i="1" s="1"/>
  <c r="BJ226" i="1"/>
  <c r="BJ229" i="1" s="1"/>
  <c r="BI226" i="1"/>
  <c r="BI229" i="1" s="1"/>
  <c r="BH226" i="1"/>
  <c r="BH229" i="1" s="1"/>
  <c r="BG226" i="1"/>
  <c r="BG229" i="1" s="1"/>
  <c r="BF226" i="1"/>
  <c r="BF229" i="1" s="1"/>
  <c r="BE226" i="1"/>
  <c r="BE229" i="1" s="1"/>
  <c r="BD226" i="1"/>
  <c r="BD229" i="1" s="1"/>
  <c r="BC226" i="1"/>
  <c r="BC229" i="1" s="1"/>
  <c r="BB226" i="1"/>
  <c r="BB229" i="1" s="1"/>
  <c r="BA226" i="1"/>
  <c r="BA229" i="1" s="1"/>
  <c r="AZ226" i="1"/>
  <c r="AZ229" i="1" s="1"/>
  <c r="AY226" i="1"/>
  <c r="AY229" i="1" s="1"/>
  <c r="AX226" i="1"/>
  <c r="AX229" i="1" s="1"/>
  <c r="AW226" i="1"/>
  <c r="AW229" i="1" s="1"/>
  <c r="AV226" i="1"/>
  <c r="AV229" i="1" s="1"/>
  <c r="AU226" i="1"/>
  <c r="AU229" i="1" s="1"/>
  <c r="AT226" i="1"/>
  <c r="AT229" i="1" s="1"/>
  <c r="AS226" i="1"/>
  <c r="AS229" i="1" s="1"/>
  <c r="AR226" i="1"/>
  <c r="AR229" i="1" s="1"/>
  <c r="AQ226" i="1"/>
  <c r="AQ229" i="1" s="1"/>
  <c r="AP226" i="1"/>
  <c r="AP229" i="1" s="1"/>
  <c r="AO226" i="1"/>
  <c r="AO229" i="1" s="1"/>
  <c r="AN226" i="1"/>
  <c r="AN229" i="1" s="1"/>
  <c r="AM226" i="1"/>
  <c r="AM229" i="1" s="1"/>
  <c r="AL226" i="1"/>
  <c r="AL229" i="1" s="1"/>
  <c r="AK226" i="1"/>
  <c r="AK229" i="1" s="1"/>
  <c r="AJ226" i="1"/>
  <c r="AJ229" i="1" s="1"/>
  <c r="AI226" i="1"/>
  <c r="AI229" i="1" s="1"/>
  <c r="AH226" i="1"/>
  <c r="AH229" i="1" s="1"/>
  <c r="AG226" i="1"/>
  <c r="AG229" i="1" s="1"/>
  <c r="AF226" i="1"/>
  <c r="AF229" i="1" s="1"/>
  <c r="AE226" i="1"/>
  <c r="AE229" i="1" s="1"/>
  <c r="AD226" i="1"/>
  <c r="AD229" i="1" s="1"/>
  <c r="AC226" i="1"/>
  <c r="AC229" i="1" s="1"/>
  <c r="AB226" i="1"/>
  <c r="AB229" i="1" s="1"/>
  <c r="AA226" i="1"/>
  <c r="AA229" i="1" s="1"/>
  <c r="Z226" i="1"/>
  <c r="Z229" i="1" s="1"/>
  <c r="Y226" i="1"/>
  <c r="Y229" i="1" s="1"/>
  <c r="X226" i="1"/>
  <c r="X229" i="1" s="1"/>
  <c r="W226" i="1"/>
  <c r="W229" i="1" s="1"/>
  <c r="V226" i="1"/>
  <c r="V229" i="1" s="1"/>
  <c r="U226" i="1"/>
  <c r="U229" i="1" s="1"/>
  <c r="T226" i="1"/>
  <c r="T229" i="1" s="1"/>
  <c r="S226" i="1"/>
  <c r="S229" i="1" s="1"/>
  <c r="R226" i="1"/>
  <c r="R229" i="1" s="1"/>
  <c r="BP225" i="1"/>
  <c r="BP228" i="1" s="1"/>
  <c r="BO225" i="1"/>
  <c r="BO228" i="1" s="1"/>
  <c r="BN225" i="1"/>
  <c r="BN228" i="1" s="1"/>
  <c r="BM225" i="1"/>
  <c r="BM228" i="1" s="1"/>
  <c r="BL225" i="1"/>
  <c r="BL228" i="1" s="1"/>
  <c r="BK225" i="1"/>
  <c r="BK228" i="1" s="1"/>
  <c r="BJ225" i="1"/>
  <c r="BJ228" i="1" s="1"/>
  <c r="BI225" i="1"/>
  <c r="BI228" i="1" s="1"/>
  <c r="BH225" i="1"/>
  <c r="BH228" i="1" s="1"/>
  <c r="BG225" i="1"/>
  <c r="BG228" i="1" s="1"/>
  <c r="BF225" i="1"/>
  <c r="BF228" i="1" s="1"/>
  <c r="BE225" i="1"/>
  <c r="BE228" i="1" s="1"/>
  <c r="BD225" i="1"/>
  <c r="BD228" i="1" s="1"/>
  <c r="BC225" i="1"/>
  <c r="BC228" i="1" s="1"/>
  <c r="BB225" i="1"/>
  <c r="BB228" i="1" s="1"/>
  <c r="BA225" i="1"/>
  <c r="BA228" i="1" s="1"/>
  <c r="AZ225" i="1"/>
  <c r="AZ228" i="1" s="1"/>
  <c r="AY225" i="1"/>
  <c r="AY228" i="1" s="1"/>
  <c r="AX225" i="1"/>
  <c r="AX228" i="1" s="1"/>
  <c r="AW225" i="1"/>
  <c r="AW228" i="1" s="1"/>
  <c r="AV225" i="1"/>
  <c r="AV228" i="1" s="1"/>
  <c r="AU225" i="1"/>
  <c r="AU228" i="1" s="1"/>
  <c r="AT225" i="1"/>
  <c r="AT228" i="1" s="1"/>
  <c r="AS225" i="1"/>
  <c r="AS228" i="1" s="1"/>
  <c r="AR225" i="1"/>
  <c r="AR228" i="1" s="1"/>
  <c r="AQ225" i="1"/>
  <c r="AQ228" i="1" s="1"/>
  <c r="AP225" i="1"/>
  <c r="AP228" i="1" s="1"/>
  <c r="AO225" i="1"/>
  <c r="AO228" i="1" s="1"/>
  <c r="AN225" i="1"/>
  <c r="AN228" i="1" s="1"/>
  <c r="AM225" i="1"/>
  <c r="AM228" i="1" s="1"/>
  <c r="AL225" i="1"/>
  <c r="AL228" i="1" s="1"/>
  <c r="AK225" i="1"/>
  <c r="AK228" i="1" s="1"/>
  <c r="AJ225" i="1"/>
  <c r="AJ228" i="1" s="1"/>
  <c r="AI225" i="1"/>
  <c r="AI228" i="1" s="1"/>
  <c r="AH225" i="1"/>
  <c r="AH228" i="1" s="1"/>
  <c r="AG225" i="1"/>
  <c r="AG228" i="1" s="1"/>
  <c r="AF225" i="1"/>
  <c r="AF228" i="1" s="1"/>
  <c r="AE225" i="1"/>
  <c r="AE228" i="1" s="1"/>
  <c r="AD225" i="1"/>
  <c r="AD228" i="1" s="1"/>
  <c r="AC225" i="1"/>
  <c r="AC228" i="1" s="1"/>
  <c r="AB225" i="1"/>
  <c r="AB228" i="1" s="1"/>
  <c r="AA225" i="1"/>
  <c r="AA228" i="1" s="1"/>
  <c r="Z225" i="1"/>
  <c r="Z228" i="1" s="1"/>
  <c r="Y225" i="1"/>
  <c r="Y228" i="1" s="1"/>
  <c r="X225" i="1"/>
  <c r="X228" i="1" s="1"/>
  <c r="W225" i="1"/>
  <c r="W228" i="1" s="1"/>
  <c r="V225" i="1"/>
  <c r="V228" i="1" s="1"/>
  <c r="U225" i="1"/>
  <c r="U228" i="1" s="1"/>
  <c r="T225" i="1"/>
  <c r="T228" i="1" s="1"/>
  <c r="S225" i="1"/>
  <c r="S228" i="1" s="1"/>
  <c r="R225" i="1"/>
  <c r="R228" i="1" s="1"/>
  <c r="DD227" i="1"/>
  <c r="DC227" i="1"/>
  <c r="DB227" i="1"/>
  <c r="DA227" i="1"/>
  <c r="CZ227" i="1"/>
  <c r="CY227" i="1"/>
  <c r="CX227" i="1"/>
  <c r="CW227" i="1"/>
  <c r="CV227" i="1"/>
  <c r="CU227" i="1"/>
  <c r="CT227" i="1"/>
  <c r="CS227" i="1"/>
  <c r="CR227" i="1"/>
  <c r="CQ227" i="1"/>
  <c r="CP227" i="1"/>
  <c r="CO227" i="1"/>
  <c r="CN227" i="1"/>
  <c r="CM227" i="1"/>
  <c r="CL227" i="1"/>
  <c r="CK227" i="1"/>
  <c r="CJ227" i="1"/>
  <c r="CI227" i="1"/>
  <c r="CH227" i="1"/>
  <c r="CG227" i="1"/>
  <c r="CE227" i="1"/>
  <c r="CD227" i="1"/>
  <c r="CC227" i="1"/>
  <c r="CB227" i="1"/>
  <c r="CA227" i="1"/>
  <c r="BZ227" i="1"/>
  <c r="BY227" i="1"/>
  <c r="BX227" i="1"/>
  <c r="BW227" i="1"/>
  <c r="BV227" i="1"/>
  <c r="BU227" i="1"/>
  <c r="BT227" i="1"/>
  <c r="BS227" i="1"/>
  <c r="BR227" i="1"/>
  <c r="BQ227" i="1"/>
  <c r="DD226" i="1"/>
  <c r="DD229" i="1" s="1"/>
  <c r="DC226" i="1"/>
  <c r="DC229" i="1" s="1"/>
  <c r="DB226" i="1"/>
  <c r="DB229" i="1" s="1"/>
  <c r="DA226" i="1"/>
  <c r="DA229" i="1" s="1"/>
  <c r="CZ226" i="1"/>
  <c r="CZ229" i="1" s="1"/>
  <c r="CY226" i="1"/>
  <c r="CY229" i="1" s="1"/>
  <c r="CX226" i="1"/>
  <c r="CX229" i="1" s="1"/>
  <c r="CW226" i="1"/>
  <c r="CW229" i="1" s="1"/>
  <c r="CV226" i="1"/>
  <c r="CV229" i="1" s="1"/>
  <c r="CU226" i="1"/>
  <c r="CU229" i="1" s="1"/>
  <c r="CT226" i="1"/>
  <c r="CT229" i="1" s="1"/>
  <c r="CS226" i="1"/>
  <c r="CS229" i="1" s="1"/>
  <c r="CR226" i="1"/>
  <c r="CR229" i="1" s="1"/>
  <c r="CQ226" i="1"/>
  <c r="CQ229" i="1" s="1"/>
  <c r="CP226" i="1"/>
  <c r="CP229" i="1" s="1"/>
  <c r="CO226" i="1"/>
  <c r="CO229" i="1" s="1"/>
  <c r="CN226" i="1"/>
  <c r="CN229" i="1" s="1"/>
  <c r="CM226" i="1"/>
  <c r="CM229" i="1" s="1"/>
  <c r="CL226" i="1"/>
  <c r="CL229" i="1" s="1"/>
  <c r="CK226" i="1"/>
  <c r="CK229" i="1" s="1"/>
  <c r="CJ226" i="1"/>
  <c r="CJ229" i="1" s="1"/>
  <c r="CI226" i="1"/>
  <c r="CI229" i="1" s="1"/>
  <c r="CH226" i="1"/>
  <c r="CH229" i="1" s="1"/>
  <c r="CG226" i="1"/>
  <c r="CG229" i="1" s="1"/>
  <c r="CF229" i="1"/>
  <c r="CE226" i="1"/>
  <c r="CE229" i="1" s="1"/>
  <c r="CD226" i="1"/>
  <c r="CD229" i="1" s="1"/>
  <c r="CC226" i="1"/>
  <c r="CC229" i="1" s="1"/>
  <c r="CB226" i="1"/>
  <c r="CB229" i="1" s="1"/>
  <c r="CA226" i="1"/>
  <c r="CA229" i="1" s="1"/>
  <c r="BZ226" i="1"/>
  <c r="BZ229" i="1" s="1"/>
  <c r="BY226" i="1"/>
  <c r="BY229" i="1" s="1"/>
  <c r="BX226" i="1"/>
  <c r="BX229" i="1" s="1"/>
  <c r="BW226" i="1"/>
  <c r="BW229" i="1" s="1"/>
  <c r="BV226" i="1"/>
  <c r="BV229" i="1" s="1"/>
  <c r="BU226" i="1"/>
  <c r="BU229" i="1" s="1"/>
  <c r="BT226" i="1"/>
  <c r="BT229" i="1" s="1"/>
  <c r="BS226" i="1"/>
  <c r="BS229" i="1" s="1"/>
  <c r="BR226" i="1"/>
  <c r="BR229" i="1" s="1"/>
  <c r="BQ226" i="1"/>
  <c r="BQ229" i="1" s="1"/>
  <c r="DD225" i="1"/>
  <c r="DD228" i="1" s="1"/>
  <c r="DC225" i="1"/>
  <c r="DC228" i="1" s="1"/>
  <c r="DB225" i="1"/>
  <c r="DB228" i="1" s="1"/>
  <c r="DA225" i="1"/>
  <c r="DA228" i="1" s="1"/>
  <c r="CZ225" i="1"/>
  <c r="CZ228" i="1" s="1"/>
  <c r="CY225" i="1"/>
  <c r="CY228" i="1" s="1"/>
  <c r="CX225" i="1"/>
  <c r="CX228" i="1" s="1"/>
  <c r="CW225" i="1"/>
  <c r="CW228" i="1" s="1"/>
  <c r="CV225" i="1"/>
  <c r="CV228" i="1" s="1"/>
  <c r="CU225" i="1"/>
  <c r="CU228" i="1" s="1"/>
  <c r="CT225" i="1"/>
  <c r="CT228" i="1" s="1"/>
  <c r="CS225" i="1"/>
  <c r="CS228" i="1" s="1"/>
  <c r="CR225" i="1"/>
  <c r="CR228" i="1" s="1"/>
  <c r="CQ225" i="1"/>
  <c r="CQ228" i="1" s="1"/>
  <c r="CP225" i="1"/>
  <c r="CP228" i="1" s="1"/>
  <c r="CO225" i="1"/>
  <c r="CO228" i="1" s="1"/>
  <c r="CN225" i="1"/>
  <c r="CN228" i="1" s="1"/>
  <c r="CM225" i="1"/>
  <c r="CM228" i="1" s="1"/>
  <c r="CL225" i="1"/>
  <c r="CL228" i="1" s="1"/>
  <c r="CK225" i="1"/>
  <c r="CK228" i="1" s="1"/>
  <c r="CJ225" i="1"/>
  <c r="CJ228" i="1" s="1"/>
  <c r="CI225" i="1"/>
  <c r="CI228" i="1" s="1"/>
  <c r="CH225" i="1"/>
  <c r="CH228" i="1" s="1"/>
  <c r="CG225" i="1"/>
  <c r="CG228" i="1" s="1"/>
  <c r="CE225" i="1"/>
  <c r="CE228" i="1" s="1"/>
  <c r="CD225" i="1"/>
  <c r="CC225" i="1"/>
  <c r="CB225" i="1"/>
  <c r="CA225" i="1"/>
  <c r="BZ225" i="1"/>
  <c r="BY225" i="1"/>
  <c r="BX225" i="1"/>
  <c r="BW225" i="1"/>
  <c r="BW228" i="1" s="1"/>
  <c r="BV225" i="1"/>
  <c r="BU225" i="1"/>
  <c r="BT225" i="1"/>
  <c r="BS225" i="1"/>
  <c r="BR225" i="1"/>
  <c r="BQ225" i="1"/>
  <c r="CR219" i="1"/>
  <c r="DJ219" i="1"/>
  <c r="CQ219" i="1"/>
  <c r="CP219" i="1"/>
  <c r="CO219" i="1"/>
  <c r="CM219" i="1"/>
  <c r="CL219" i="1"/>
  <c r="CK219" i="1"/>
  <c r="CJ219" i="1"/>
  <c r="CI219" i="1"/>
  <c r="CH219" i="1"/>
  <c r="CG219" i="1"/>
  <c r="CF219" i="1"/>
  <c r="CE219" i="1"/>
  <c r="DI219" i="1"/>
  <c r="CD219" i="1"/>
  <c r="CC219" i="1"/>
  <c r="CB219" i="1"/>
  <c r="BZ219" i="1"/>
  <c r="BY219" i="1"/>
  <c r="BX219" i="1"/>
  <c r="BW219" i="1"/>
  <c r="BV219" i="1"/>
  <c r="BU219" i="1"/>
  <c r="BT219" i="1"/>
  <c r="BS219" i="1"/>
  <c r="CZ219" i="1"/>
  <c r="CY219" i="1"/>
  <c r="CX219" i="1"/>
  <c r="CW219" i="1"/>
  <c r="CV219" i="1"/>
  <c r="CU219" i="1"/>
  <c r="CT219" i="1"/>
  <c r="CS219" i="1"/>
  <c r="BR219" i="1"/>
  <c r="BQ219" i="1"/>
  <c r="BP219" i="1"/>
  <c r="BO219" i="1"/>
  <c r="BN219" i="1"/>
  <c r="BM219" i="1"/>
  <c r="CZ215" i="1"/>
  <c r="CY215" i="1"/>
  <c r="CX215" i="1"/>
  <c r="CW215" i="1"/>
  <c r="CV215" i="1"/>
  <c r="CU215" i="1"/>
  <c r="CT215" i="1"/>
  <c r="CS215" i="1"/>
  <c r="BR215" i="1"/>
  <c r="BQ215" i="1"/>
  <c r="BP215" i="1"/>
  <c r="BO215" i="1"/>
  <c r="BN215" i="1"/>
  <c r="BM215" i="1"/>
  <c r="DJ214" i="1"/>
  <c r="DI214" i="1"/>
  <c r="CZ214" i="1"/>
  <c r="CY214" i="1"/>
  <c r="CX214" i="1"/>
  <c r="CW214" i="1"/>
  <c r="CV214" i="1"/>
  <c r="CT214" i="1"/>
  <c r="CS214" i="1"/>
  <c r="BR214" i="1"/>
  <c r="BQ214" i="1"/>
  <c r="BP214" i="1"/>
  <c r="BO214" i="1"/>
  <c r="BN214" i="1"/>
  <c r="BM214" i="1"/>
  <c r="Q227" i="1"/>
  <c r="P227" i="1"/>
  <c r="Q226" i="1"/>
  <c r="Q229" i="1" s="1"/>
  <c r="P226" i="1"/>
  <c r="P229" i="1" s="1"/>
  <c r="Q225" i="1"/>
  <c r="Q228" i="1" s="1"/>
  <c r="P225" i="1"/>
  <c r="P228" i="1" s="1"/>
  <c r="BF219" i="1"/>
  <c r="BE219" i="1"/>
  <c r="BA219" i="1"/>
  <c r="AZ219" i="1"/>
  <c r="AY219" i="1"/>
  <c r="AW219" i="1"/>
  <c r="AV219" i="1"/>
  <c r="AU219" i="1"/>
  <c r="AS219" i="1"/>
  <c r="AR219" i="1"/>
  <c r="AP219" i="1"/>
  <c r="AO219" i="1"/>
  <c r="AN219" i="1"/>
  <c r="AM219" i="1"/>
  <c r="AK219" i="1"/>
  <c r="AJ219" i="1"/>
  <c r="AI219" i="1"/>
  <c r="P219" i="1"/>
  <c r="P214" i="1"/>
  <c r="F214" i="1" s="1"/>
  <c r="F215" i="1" l="1"/>
  <c r="F219" i="1"/>
  <c r="BQ228" i="1"/>
  <c r="BY228" i="1"/>
  <c r="BV228" i="1"/>
  <c r="CD228" i="1"/>
  <c r="BX228" i="1"/>
  <c r="BR228" i="1"/>
  <c r="BZ228" i="1"/>
  <c r="BS228" i="1"/>
  <c r="CA228" i="1"/>
  <c r="G222" i="1"/>
  <c r="E222" i="1"/>
  <c r="H222" i="1"/>
  <c r="BT228" i="1"/>
  <c r="CB228" i="1"/>
  <c r="BU228" i="1"/>
  <c r="CC228" i="1"/>
  <c r="E236" i="1"/>
  <c r="H236" i="1"/>
  <c r="G236" i="1"/>
  <c r="H237" i="1"/>
  <c r="G237" i="1"/>
  <c r="E237" i="1"/>
  <c r="H241" i="1"/>
  <c r="G241" i="1"/>
  <c r="E241" i="1"/>
  <c r="H219" i="1"/>
  <c r="G219" i="1"/>
  <c r="E219" i="1"/>
  <c r="H215" i="1"/>
  <c r="G215" i="1"/>
  <c r="E215" i="1"/>
  <c r="J93" i="1"/>
  <c r="I93" i="1"/>
  <c r="U93" i="1"/>
  <c r="U96" i="1" s="1"/>
  <c r="T93" i="1"/>
  <c r="T96" i="1" s="1"/>
  <c r="S93" i="1"/>
  <c r="S96" i="1" s="1"/>
  <c r="R93" i="1"/>
  <c r="R96" i="1" s="1"/>
  <c r="Q93" i="1"/>
  <c r="Q96" i="1" s="1"/>
  <c r="P93" i="1"/>
  <c r="P96" i="1" s="1"/>
  <c r="O93" i="1"/>
  <c r="O96" i="1" s="1"/>
  <c r="N93" i="1"/>
  <c r="N96" i="1" s="1"/>
  <c r="M93" i="1"/>
  <c r="M96" i="1" s="1"/>
  <c r="L93" i="1"/>
  <c r="L96" i="1" s="1"/>
  <c r="K93" i="1"/>
  <c r="K96" i="1" s="1"/>
  <c r="U95" i="1"/>
  <c r="T95" i="1"/>
  <c r="S95" i="1"/>
  <c r="R95" i="1"/>
  <c r="Q95" i="1"/>
  <c r="P95" i="1"/>
  <c r="U94" i="1"/>
  <c r="U97" i="1" s="1"/>
  <c r="T94" i="1"/>
  <c r="T97" i="1" s="1"/>
  <c r="S94" i="1"/>
  <c r="S97" i="1" s="1"/>
  <c r="R94" i="1"/>
  <c r="R97" i="1" s="1"/>
  <c r="Q94" i="1"/>
  <c r="Q97" i="1" s="1"/>
  <c r="P94" i="1"/>
  <c r="P97" i="1" s="1"/>
  <c r="I3" i="2" l="1"/>
  <c r="H3" i="2"/>
  <c r="G3" i="2"/>
  <c r="I13" i="2"/>
  <c r="H13" i="2"/>
  <c r="G13" i="2"/>
  <c r="I11" i="2"/>
  <c r="H11" i="2"/>
  <c r="G11" i="2"/>
  <c r="I9" i="2"/>
  <c r="H9" i="2"/>
  <c r="G8" i="2"/>
  <c r="AO249" i="1" l="1"/>
  <c r="AN249" i="1"/>
  <c r="AM249" i="1"/>
  <c r="AO248" i="1"/>
  <c r="AO251" i="1" s="1"/>
  <c r="AN248" i="1"/>
  <c r="AN251" i="1" s="1"/>
  <c r="AM248" i="1"/>
  <c r="AM251" i="1" s="1"/>
  <c r="AO247" i="1"/>
  <c r="AO250" i="1" s="1"/>
  <c r="AN247" i="1"/>
  <c r="AN250" i="1" s="1"/>
  <c r="AM247" i="1"/>
  <c r="AM250" i="1" s="1"/>
  <c r="A408" i="1" l="1"/>
  <c r="A254" i="1"/>
  <c r="A100" i="1"/>
  <c r="A56" i="1"/>
  <c r="A34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AL248" i="1"/>
  <c r="AL251" i="1" s="1"/>
  <c r="AK248" i="1"/>
  <c r="AK251" i="1" s="1"/>
  <c r="AJ248" i="1"/>
  <c r="AJ251" i="1" s="1"/>
  <c r="AI248" i="1"/>
  <c r="AI251" i="1" s="1"/>
  <c r="AH248" i="1"/>
  <c r="AH251" i="1" s="1"/>
  <c r="AG248" i="1"/>
  <c r="AG251" i="1" s="1"/>
  <c r="AF248" i="1"/>
  <c r="AF251" i="1" s="1"/>
  <c r="AE248" i="1"/>
  <c r="AE251" i="1" s="1"/>
  <c r="AD248" i="1"/>
  <c r="AD251" i="1" s="1"/>
  <c r="AC248" i="1"/>
  <c r="AC251" i="1" s="1"/>
  <c r="AB248" i="1"/>
  <c r="AB251" i="1" s="1"/>
  <c r="AA248" i="1"/>
  <c r="AA251" i="1" s="1"/>
  <c r="Z248" i="1"/>
  <c r="Z251" i="1" s="1"/>
  <c r="Y248" i="1"/>
  <c r="Y251" i="1" s="1"/>
  <c r="X248" i="1"/>
  <c r="X251" i="1" s="1"/>
  <c r="W248" i="1"/>
  <c r="W251" i="1" s="1"/>
  <c r="V248" i="1"/>
  <c r="V251" i="1" s="1"/>
  <c r="U248" i="1"/>
  <c r="U251" i="1" s="1"/>
  <c r="T248" i="1"/>
  <c r="T251" i="1" s="1"/>
  <c r="S248" i="1"/>
  <c r="S251" i="1" s="1"/>
  <c r="R248" i="1"/>
  <c r="R251" i="1" s="1"/>
  <c r="Q248" i="1"/>
  <c r="Q251" i="1" s="1"/>
  <c r="P248" i="1"/>
  <c r="P251" i="1" s="1"/>
  <c r="O248" i="1"/>
  <c r="O251" i="1" s="1"/>
  <c r="N248" i="1"/>
  <c r="N251" i="1" s="1"/>
  <c r="M248" i="1"/>
  <c r="M251" i="1" s="1"/>
  <c r="L248" i="1"/>
  <c r="L251" i="1" s="1"/>
  <c r="K248" i="1"/>
  <c r="K251" i="1" s="1"/>
  <c r="J248" i="1"/>
  <c r="J251" i="1" s="1"/>
  <c r="AL247" i="1"/>
  <c r="AL250" i="1" s="1"/>
  <c r="AK247" i="1"/>
  <c r="AK250" i="1" s="1"/>
  <c r="AJ247" i="1"/>
  <c r="AJ250" i="1" s="1"/>
  <c r="AI247" i="1"/>
  <c r="AI250" i="1" s="1"/>
  <c r="AH247" i="1"/>
  <c r="AH250" i="1" s="1"/>
  <c r="AG247" i="1"/>
  <c r="AG250" i="1" s="1"/>
  <c r="AF247" i="1"/>
  <c r="AF250" i="1" s="1"/>
  <c r="AE247" i="1"/>
  <c r="AE250" i="1" s="1"/>
  <c r="AD247" i="1"/>
  <c r="AD250" i="1" s="1"/>
  <c r="AC247" i="1"/>
  <c r="AC250" i="1" s="1"/>
  <c r="AB247" i="1"/>
  <c r="AB250" i="1" s="1"/>
  <c r="AA247" i="1"/>
  <c r="AA250" i="1" s="1"/>
  <c r="Z247" i="1"/>
  <c r="Z250" i="1" s="1"/>
  <c r="Y247" i="1"/>
  <c r="Y250" i="1" s="1"/>
  <c r="X247" i="1"/>
  <c r="X250" i="1" s="1"/>
  <c r="W247" i="1"/>
  <c r="W250" i="1" s="1"/>
  <c r="V247" i="1"/>
  <c r="V250" i="1" s="1"/>
  <c r="U247" i="1"/>
  <c r="U250" i="1" s="1"/>
  <c r="T247" i="1"/>
  <c r="T250" i="1" s="1"/>
  <c r="S247" i="1"/>
  <c r="S250" i="1" s="1"/>
  <c r="R247" i="1"/>
  <c r="R250" i="1" s="1"/>
  <c r="Q247" i="1"/>
  <c r="Q250" i="1" s="1"/>
  <c r="P247" i="1"/>
  <c r="P250" i="1" s="1"/>
  <c r="O247" i="1"/>
  <c r="O250" i="1" s="1"/>
  <c r="N247" i="1"/>
  <c r="N250" i="1" s="1"/>
  <c r="M247" i="1"/>
  <c r="M250" i="1" s="1"/>
  <c r="L247" i="1"/>
  <c r="L250" i="1" s="1"/>
  <c r="K247" i="1"/>
  <c r="K250" i="1" s="1"/>
  <c r="J247" i="1"/>
  <c r="J250" i="1" s="1"/>
  <c r="AR51" i="1" l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AR50" i="1"/>
  <c r="AR53" i="1" s="1"/>
  <c r="AQ50" i="1"/>
  <c r="AQ53" i="1" s="1"/>
  <c r="AP50" i="1"/>
  <c r="AP53" i="1" s="1"/>
  <c r="AO50" i="1"/>
  <c r="AO53" i="1" s="1"/>
  <c r="AN50" i="1"/>
  <c r="AN53" i="1" s="1"/>
  <c r="AM50" i="1"/>
  <c r="AM53" i="1" s="1"/>
  <c r="AL50" i="1"/>
  <c r="AL53" i="1" s="1"/>
  <c r="AK50" i="1"/>
  <c r="AK53" i="1" s="1"/>
  <c r="AJ50" i="1"/>
  <c r="AJ53" i="1" s="1"/>
  <c r="AI50" i="1"/>
  <c r="AI53" i="1" s="1"/>
  <c r="AH50" i="1"/>
  <c r="AH53" i="1" s="1"/>
  <c r="AG50" i="1"/>
  <c r="AG53" i="1" s="1"/>
  <c r="AF50" i="1"/>
  <c r="AF53" i="1" s="1"/>
  <c r="AE50" i="1"/>
  <c r="AE53" i="1" s="1"/>
  <c r="AD50" i="1"/>
  <c r="AD53" i="1" s="1"/>
  <c r="AC50" i="1"/>
  <c r="AC53" i="1" s="1"/>
  <c r="AB50" i="1"/>
  <c r="AB53" i="1" s="1"/>
  <c r="AA50" i="1"/>
  <c r="AA53" i="1" s="1"/>
  <c r="Z50" i="1"/>
  <c r="Z53" i="1" s="1"/>
  <c r="Y50" i="1"/>
  <c r="Y53" i="1" s="1"/>
  <c r="X50" i="1"/>
  <c r="X53" i="1" s="1"/>
  <c r="W50" i="1"/>
  <c r="W53" i="1" s="1"/>
  <c r="V50" i="1"/>
  <c r="V53" i="1" s="1"/>
  <c r="U50" i="1"/>
  <c r="U53" i="1" s="1"/>
  <c r="T50" i="1"/>
  <c r="T53" i="1" s="1"/>
  <c r="S50" i="1"/>
  <c r="S53" i="1" s="1"/>
  <c r="R50" i="1"/>
  <c r="R53" i="1" s="1"/>
  <c r="Q50" i="1"/>
  <c r="Q53" i="1" s="1"/>
  <c r="P50" i="1"/>
  <c r="P53" i="1" s="1"/>
  <c r="O50" i="1"/>
  <c r="O53" i="1" s="1"/>
  <c r="N50" i="1"/>
  <c r="N53" i="1" s="1"/>
  <c r="M50" i="1"/>
  <c r="M53" i="1" s="1"/>
  <c r="L50" i="1"/>
  <c r="L53" i="1" s="1"/>
  <c r="K50" i="1"/>
  <c r="K53" i="1" s="1"/>
  <c r="J50" i="1"/>
  <c r="J53" i="1" s="1"/>
  <c r="AR49" i="1"/>
  <c r="AR52" i="1" s="1"/>
  <c r="AQ49" i="1"/>
  <c r="AQ52" i="1" s="1"/>
  <c r="AP49" i="1"/>
  <c r="AP52" i="1" s="1"/>
  <c r="AO49" i="1"/>
  <c r="AO52" i="1" s="1"/>
  <c r="AN49" i="1"/>
  <c r="AN52" i="1" s="1"/>
  <c r="AM49" i="1"/>
  <c r="AM52" i="1" s="1"/>
  <c r="AL49" i="1"/>
  <c r="AL52" i="1" s="1"/>
  <c r="AK49" i="1"/>
  <c r="AK52" i="1" s="1"/>
  <c r="AJ49" i="1"/>
  <c r="AJ52" i="1" s="1"/>
  <c r="AI49" i="1"/>
  <c r="AI52" i="1" s="1"/>
  <c r="AH49" i="1"/>
  <c r="AH52" i="1" s="1"/>
  <c r="AG49" i="1"/>
  <c r="AG52" i="1" s="1"/>
  <c r="AF49" i="1"/>
  <c r="AF52" i="1" s="1"/>
  <c r="AE49" i="1"/>
  <c r="AE52" i="1" s="1"/>
  <c r="AD49" i="1"/>
  <c r="AD52" i="1" s="1"/>
  <c r="AC49" i="1"/>
  <c r="AC52" i="1" s="1"/>
  <c r="AB49" i="1"/>
  <c r="AB52" i="1" s="1"/>
  <c r="AA49" i="1"/>
  <c r="AA52" i="1" s="1"/>
  <c r="Z49" i="1"/>
  <c r="Z52" i="1" s="1"/>
  <c r="Y49" i="1"/>
  <c r="Y52" i="1" s="1"/>
  <c r="X49" i="1"/>
  <c r="X52" i="1" s="1"/>
  <c r="W49" i="1"/>
  <c r="W52" i="1" s="1"/>
  <c r="V49" i="1"/>
  <c r="V52" i="1" s="1"/>
  <c r="U49" i="1"/>
  <c r="U52" i="1" s="1"/>
  <c r="T49" i="1"/>
  <c r="T52" i="1" s="1"/>
  <c r="S49" i="1"/>
  <c r="S52" i="1" s="1"/>
  <c r="R49" i="1"/>
  <c r="R52" i="1" s="1"/>
  <c r="Q49" i="1"/>
  <c r="Q52" i="1" s="1"/>
  <c r="P49" i="1"/>
  <c r="P52" i="1" s="1"/>
  <c r="O49" i="1"/>
  <c r="O52" i="1" s="1"/>
  <c r="N49" i="1"/>
  <c r="N52" i="1" s="1"/>
  <c r="M49" i="1"/>
  <c r="M52" i="1" s="1"/>
  <c r="L49" i="1"/>
  <c r="L52" i="1" s="1"/>
  <c r="K49" i="1"/>
  <c r="K52" i="1" s="1"/>
  <c r="J49" i="1"/>
  <c r="J52" i="1" s="1"/>
  <c r="I51" i="1"/>
  <c r="I50" i="1"/>
  <c r="I49" i="1"/>
  <c r="I52" i="1" l="1"/>
  <c r="F52" i="1" s="1"/>
  <c r="F49" i="1"/>
  <c r="I53" i="1"/>
  <c r="F53" i="1" s="1"/>
  <c r="F50" i="1"/>
  <c r="F51" i="1"/>
  <c r="AM414" i="1" l="1"/>
  <c r="AL414" i="1"/>
  <c r="P425" i="1"/>
  <c r="O425" i="1"/>
  <c r="N425" i="1"/>
  <c r="M425" i="1"/>
  <c r="L425" i="1"/>
  <c r="K425" i="1"/>
  <c r="J425" i="1"/>
  <c r="P424" i="1"/>
  <c r="P427" i="1" s="1"/>
  <c r="O424" i="1"/>
  <c r="O427" i="1" s="1"/>
  <c r="N424" i="1"/>
  <c r="N427" i="1" s="1"/>
  <c r="M424" i="1"/>
  <c r="M427" i="1" s="1"/>
  <c r="L424" i="1"/>
  <c r="L427" i="1" s="1"/>
  <c r="K424" i="1"/>
  <c r="K427" i="1" s="1"/>
  <c r="J424" i="1"/>
  <c r="J427" i="1" s="1"/>
  <c r="P423" i="1"/>
  <c r="P426" i="1" s="1"/>
  <c r="O423" i="1"/>
  <c r="O426" i="1" s="1"/>
  <c r="N423" i="1"/>
  <c r="N426" i="1" s="1"/>
  <c r="M423" i="1"/>
  <c r="M426" i="1" s="1"/>
  <c r="L423" i="1"/>
  <c r="L426" i="1" s="1"/>
  <c r="K423" i="1"/>
  <c r="K426" i="1" s="1"/>
  <c r="J423" i="1"/>
  <c r="J426" i="1" s="1"/>
  <c r="I425" i="1"/>
  <c r="I424" i="1"/>
  <c r="I423" i="1"/>
  <c r="F425" i="1" l="1"/>
  <c r="I426" i="1"/>
  <c r="F426" i="1" s="1"/>
  <c r="F423" i="1"/>
  <c r="H414" i="1"/>
  <c r="F414" i="1"/>
  <c r="G414" i="1"/>
  <c r="E414" i="1"/>
  <c r="I427" i="1"/>
  <c r="F427" i="1" s="1"/>
  <c r="F424" i="1"/>
  <c r="H426" i="1"/>
  <c r="G9" i="2"/>
  <c r="I8" i="2"/>
  <c r="H425" i="1"/>
  <c r="G425" i="1"/>
  <c r="E425" i="1"/>
  <c r="H424" i="1"/>
  <c r="G424" i="1"/>
  <c r="E424" i="1"/>
  <c r="H423" i="1"/>
  <c r="G423" i="1"/>
  <c r="E423" i="1"/>
  <c r="E427" i="1" l="1"/>
  <c r="G427" i="1"/>
  <c r="H427" i="1"/>
  <c r="G426" i="1"/>
  <c r="E426" i="1"/>
  <c r="BP73" i="1"/>
  <c r="BP72" i="1"/>
  <c r="BP75" i="1" s="1"/>
  <c r="BP71" i="1"/>
  <c r="BO73" i="1"/>
  <c r="BO72" i="1"/>
  <c r="BO75" i="1" s="1"/>
  <c r="BO71" i="1"/>
  <c r="AM73" i="1"/>
  <c r="AM72" i="1"/>
  <c r="AM75" i="1" s="1"/>
  <c r="AM71" i="1"/>
  <c r="AD73" i="1" l="1"/>
  <c r="AC73" i="1"/>
  <c r="AB73" i="1"/>
  <c r="AD72" i="1"/>
  <c r="AD75" i="1" s="1"/>
  <c r="AC72" i="1"/>
  <c r="AC75" i="1" s="1"/>
  <c r="AB72" i="1"/>
  <c r="AB75" i="1" s="1"/>
  <c r="AD71" i="1"/>
  <c r="AC71" i="1"/>
  <c r="AB71" i="1"/>
  <c r="AE73" i="1"/>
  <c r="AE72" i="1"/>
  <c r="AE75" i="1" s="1"/>
  <c r="AE71" i="1"/>
  <c r="AA73" i="1"/>
  <c r="AA72" i="1"/>
  <c r="AA75" i="1" s="1"/>
  <c r="AA71" i="1"/>
  <c r="AG60" i="1" l="1"/>
  <c r="CG60" i="1"/>
  <c r="X60" i="1"/>
  <c r="BQ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L73" i="1"/>
  <c r="AK73" i="1"/>
  <c r="AJ73" i="1"/>
  <c r="AI73" i="1"/>
  <c r="AH73" i="1"/>
  <c r="AG73" i="1"/>
  <c r="AF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BQ72" i="1"/>
  <c r="BQ75" i="1" s="1"/>
  <c r="BN72" i="1"/>
  <c r="BN75" i="1" s="1"/>
  <c r="BM72" i="1"/>
  <c r="BM75" i="1" s="1"/>
  <c r="BL72" i="1"/>
  <c r="BL75" i="1" s="1"/>
  <c r="BK72" i="1"/>
  <c r="BK75" i="1" s="1"/>
  <c r="BJ72" i="1"/>
  <c r="BJ75" i="1" s="1"/>
  <c r="BI72" i="1"/>
  <c r="BI75" i="1" s="1"/>
  <c r="BH72" i="1"/>
  <c r="BH75" i="1" s="1"/>
  <c r="BG72" i="1"/>
  <c r="BG75" i="1" s="1"/>
  <c r="BF72" i="1"/>
  <c r="BE72" i="1"/>
  <c r="BD72" i="1"/>
  <c r="BD75" i="1" s="1"/>
  <c r="BC72" i="1"/>
  <c r="BC75" i="1" s="1"/>
  <c r="BB72" i="1"/>
  <c r="BB75" i="1" s="1"/>
  <c r="BA72" i="1"/>
  <c r="BA75" i="1" s="1"/>
  <c r="AZ72" i="1"/>
  <c r="AZ75" i="1" s="1"/>
  <c r="AY72" i="1"/>
  <c r="AY75" i="1" s="1"/>
  <c r="AX72" i="1"/>
  <c r="AX75" i="1" s="1"/>
  <c r="AW72" i="1"/>
  <c r="AW75" i="1" s="1"/>
  <c r="AV72" i="1"/>
  <c r="AV75" i="1" s="1"/>
  <c r="AU72" i="1"/>
  <c r="AU75" i="1" s="1"/>
  <c r="AT72" i="1"/>
  <c r="AT75" i="1" s="1"/>
  <c r="AS72" i="1"/>
  <c r="AS75" i="1" s="1"/>
  <c r="AR72" i="1"/>
  <c r="AR75" i="1" s="1"/>
  <c r="AQ72" i="1"/>
  <c r="AQ75" i="1" s="1"/>
  <c r="AP72" i="1"/>
  <c r="AP75" i="1" s="1"/>
  <c r="AO72" i="1"/>
  <c r="AO75" i="1" s="1"/>
  <c r="AN72" i="1"/>
  <c r="AN75" i="1" s="1"/>
  <c r="AL72" i="1"/>
  <c r="AL75" i="1" s="1"/>
  <c r="AK72" i="1"/>
  <c r="AK75" i="1" s="1"/>
  <c r="AJ72" i="1"/>
  <c r="AJ75" i="1" s="1"/>
  <c r="AI72" i="1"/>
  <c r="AI75" i="1" s="1"/>
  <c r="AH72" i="1"/>
  <c r="AH75" i="1" s="1"/>
  <c r="AG72" i="1"/>
  <c r="AF72" i="1"/>
  <c r="Z72" i="1"/>
  <c r="Z75" i="1" s="1"/>
  <c r="Y72" i="1"/>
  <c r="Y75" i="1" s="1"/>
  <c r="X72" i="1"/>
  <c r="X75" i="1" s="1"/>
  <c r="W72" i="1"/>
  <c r="W75" i="1" s="1"/>
  <c r="V72" i="1"/>
  <c r="V75" i="1" s="1"/>
  <c r="U72" i="1"/>
  <c r="U75" i="1" s="1"/>
  <c r="T72" i="1"/>
  <c r="T75" i="1" s="1"/>
  <c r="S72" i="1"/>
  <c r="S75" i="1" s="1"/>
  <c r="R72" i="1"/>
  <c r="R75" i="1" s="1"/>
  <c r="Q72" i="1"/>
  <c r="Q75" i="1" s="1"/>
  <c r="P72" i="1"/>
  <c r="P75" i="1" s="1"/>
  <c r="O72" i="1"/>
  <c r="O75" i="1" s="1"/>
  <c r="N72" i="1"/>
  <c r="N75" i="1" s="1"/>
  <c r="M72" i="1"/>
  <c r="M75" i="1" s="1"/>
  <c r="L72" i="1"/>
  <c r="L75" i="1" s="1"/>
  <c r="K72" i="1"/>
  <c r="K75" i="1" s="1"/>
  <c r="J72" i="1"/>
  <c r="J75" i="1" s="1"/>
  <c r="I72" i="1"/>
  <c r="BQ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L71" i="1"/>
  <c r="AK71" i="1"/>
  <c r="AJ71" i="1"/>
  <c r="AI71" i="1"/>
  <c r="AH71" i="1"/>
  <c r="AG71" i="1"/>
  <c r="AF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CG69" i="1"/>
  <c r="Y69" i="1"/>
  <c r="X69" i="1"/>
  <c r="CG65" i="1"/>
  <c r="AH65" i="1"/>
  <c r="AG65" i="1"/>
  <c r="Y65" i="1"/>
  <c r="X65" i="1"/>
  <c r="H53" i="1"/>
  <c r="G53" i="1"/>
  <c r="E53" i="1"/>
  <c r="H52" i="1"/>
  <c r="G52" i="1"/>
  <c r="E52" i="1"/>
  <c r="H51" i="1"/>
  <c r="G51" i="1"/>
  <c r="E51" i="1"/>
  <c r="H50" i="1"/>
  <c r="G50" i="1"/>
  <c r="E50" i="1"/>
  <c r="H49" i="1"/>
  <c r="G49" i="1"/>
  <c r="E49" i="1"/>
  <c r="E69" i="1" l="1"/>
  <c r="F69" i="1"/>
  <c r="G69" i="1"/>
  <c r="H69" i="1"/>
  <c r="E60" i="1"/>
  <c r="F60" i="1"/>
  <c r="G60" i="1"/>
  <c r="H60" i="1"/>
  <c r="E65" i="1"/>
  <c r="F65" i="1"/>
  <c r="G65" i="1"/>
  <c r="H65" i="1"/>
  <c r="I75" i="1"/>
  <c r="E75" i="1" s="1"/>
  <c r="F72" i="1"/>
  <c r="F71" i="1"/>
  <c r="F73" i="1"/>
  <c r="I14" i="2"/>
  <c r="H14" i="2"/>
  <c r="G14" i="2"/>
  <c r="AG75" i="1"/>
  <c r="BE75" i="1"/>
  <c r="AF75" i="1"/>
  <c r="BF75" i="1"/>
  <c r="G71" i="1"/>
  <c r="H71" i="1"/>
  <c r="E71" i="1"/>
  <c r="H73" i="1"/>
  <c r="E73" i="1"/>
  <c r="G73" i="1"/>
  <c r="E72" i="1"/>
  <c r="G72" i="1"/>
  <c r="H72" i="1"/>
  <c r="F75" i="1" l="1"/>
  <c r="H75" i="1"/>
  <c r="G75" i="1"/>
  <c r="AJ139" i="1"/>
  <c r="AI139" i="1"/>
  <c r="AH139" i="1"/>
  <c r="AG139" i="1"/>
  <c r="AF139" i="1"/>
  <c r="AE139" i="1"/>
  <c r="AD139" i="1"/>
  <c r="AC139" i="1"/>
  <c r="AB139" i="1"/>
  <c r="AA139" i="1"/>
  <c r="Z139" i="1"/>
  <c r="AJ138" i="1"/>
  <c r="AJ141" i="1" s="1"/>
  <c r="AI138" i="1"/>
  <c r="AI141" i="1" s="1"/>
  <c r="AH138" i="1"/>
  <c r="AH141" i="1" s="1"/>
  <c r="AG138" i="1"/>
  <c r="AG141" i="1" s="1"/>
  <c r="AF138" i="1"/>
  <c r="AF141" i="1" s="1"/>
  <c r="AE138" i="1"/>
  <c r="AE141" i="1" s="1"/>
  <c r="AD138" i="1"/>
  <c r="AD141" i="1" s="1"/>
  <c r="AC138" i="1"/>
  <c r="AC141" i="1" s="1"/>
  <c r="AB138" i="1"/>
  <c r="AB141" i="1" s="1"/>
  <c r="AA138" i="1"/>
  <c r="AA141" i="1" s="1"/>
  <c r="Z138" i="1"/>
  <c r="Z141" i="1" s="1"/>
  <c r="AJ137" i="1"/>
  <c r="AJ140" i="1" s="1"/>
  <c r="AI137" i="1"/>
  <c r="AI140" i="1" s="1"/>
  <c r="AH137" i="1"/>
  <c r="AH140" i="1" s="1"/>
  <c r="AG137" i="1"/>
  <c r="AG140" i="1" s="1"/>
  <c r="AF137" i="1"/>
  <c r="AF140" i="1" s="1"/>
  <c r="AE137" i="1"/>
  <c r="AE140" i="1" s="1"/>
  <c r="AD137" i="1"/>
  <c r="AD140" i="1" s="1"/>
  <c r="AC137" i="1"/>
  <c r="AC140" i="1" s="1"/>
  <c r="AB137" i="1"/>
  <c r="AB140" i="1" s="1"/>
  <c r="AA137" i="1"/>
  <c r="AA140" i="1" s="1"/>
  <c r="Z137" i="1"/>
  <c r="Z140" i="1" s="1"/>
  <c r="BM117" i="1" l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BR117" i="1"/>
  <c r="BQ117" i="1"/>
  <c r="BP117" i="1"/>
  <c r="BO117" i="1"/>
  <c r="BN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F117" i="1" l="1"/>
  <c r="G117" i="1"/>
  <c r="E117" i="1"/>
  <c r="H117" i="1"/>
  <c r="BM116" i="1"/>
  <c r="BM119" i="1" s="1"/>
  <c r="BL116" i="1"/>
  <c r="BL119" i="1" s="1"/>
  <c r="BM115" i="1"/>
  <c r="BL115" i="1"/>
  <c r="BK116" i="1"/>
  <c r="BK119" i="1" s="1"/>
  <c r="BJ116" i="1"/>
  <c r="BJ119" i="1" s="1"/>
  <c r="BI116" i="1"/>
  <c r="BI119" i="1" s="1"/>
  <c r="BH116" i="1"/>
  <c r="BH119" i="1" s="1"/>
  <c r="BG116" i="1"/>
  <c r="BG119" i="1" s="1"/>
  <c r="BF116" i="1"/>
  <c r="BF119" i="1" s="1"/>
  <c r="BE116" i="1"/>
  <c r="BE119" i="1" s="1"/>
  <c r="BD116" i="1"/>
  <c r="BD119" i="1" s="1"/>
  <c r="BC116" i="1"/>
  <c r="BC119" i="1" s="1"/>
  <c r="BB116" i="1"/>
  <c r="BB119" i="1" s="1"/>
  <c r="BA116" i="1"/>
  <c r="BA119" i="1" s="1"/>
  <c r="AZ116" i="1"/>
  <c r="AZ119" i="1" s="1"/>
  <c r="AY116" i="1"/>
  <c r="AY119" i="1" s="1"/>
  <c r="AX116" i="1"/>
  <c r="AX119" i="1" s="1"/>
  <c r="AW116" i="1"/>
  <c r="AW119" i="1" s="1"/>
  <c r="AV116" i="1"/>
  <c r="AV119" i="1" s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6" i="1"/>
  <c r="AU119" i="1" s="1"/>
  <c r="AT116" i="1"/>
  <c r="AT119" i="1" s="1"/>
  <c r="AS116" i="1"/>
  <c r="AS119" i="1" s="1"/>
  <c r="AR116" i="1"/>
  <c r="AR119" i="1" s="1"/>
  <c r="AQ116" i="1"/>
  <c r="AQ119" i="1" s="1"/>
  <c r="AP116" i="1"/>
  <c r="AP119" i="1" s="1"/>
  <c r="AO116" i="1"/>
  <c r="AO119" i="1" s="1"/>
  <c r="AN116" i="1"/>
  <c r="AN119" i="1" s="1"/>
  <c r="AM116" i="1"/>
  <c r="AM119" i="1" s="1"/>
  <c r="AL116" i="1"/>
  <c r="AL119" i="1" s="1"/>
  <c r="AK116" i="1"/>
  <c r="AK119" i="1" s="1"/>
  <c r="AJ116" i="1"/>
  <c r="AJ119" i="1" s="1"/>
  <c r="AI116" i="1"/>
  <c r="AI119" i="1" s="1"/>
  <c r="AH116" i="1"/>
  <c r="AH119" i="1" s="1"/>
  <c r="AG116" i="1"/>
  <c r="AG119" i="1" s="1"/>
  <c r="AF116" i="1"/>
  <c r="AF119" i="1" s="1"/>
  <c r="AE116" i="1"/>
  <c r="AE119" i="1" s="1"/>
  <c r="AD116" i="1"/>
  <c r="AD119" i="1" s="1"/>
  <c r="AC116" i="1"/>
  <c r="AC119" i="1" s="1"/>
  <c r="AB116" i="1"/>
  <c r="AB119" i="1" s="1"/>
  <c r="BR116" i="1"/>
  <c r="BR119" i="1" s="1"/>
  <c r="BQ116" i="1"/>
  <c r="BQ119" i="1" s="1"/>
  <c r="BP116" i="1"/>
  <c r="BP119" i="1" s="1"/>
  <c r="BO116" i="1"/>
  <c r="BO119" i="1" s="1"/>
  <c r="BN116" i="1"/>
  <c r="BN119" i="1" s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BR115" i="1"/>
  <c r="BQ115" i="1"/>
  <c r="BP115" i="1"/>
  <c r="BO115" i="1"/>
  <c r="BN115" i="1"/>
  <c r="AA116" i="1"/>
  <c r="AA119" i="1" s="1"/>
  <c r="Z116" i="1"/>
  <c r="Z119" i="1" s="1"/>
  <c r="Y116" i="1"/>
  <c r="Y119" i="1" s="1"/>
  <c r="X116" i="1"/>
  <c r="X119" i="1" s="1"/>
  <c r="W116" i="1"/>
  <c r="W119" i="1" s="1"/>
  <c r="V116" i="1"/>
  <c r="V119" i="1" s="1"/>
  <c r="U116" i="1"/>
  <c r="U119" i="1" s="1"/>
  <c r="T116" i="1"/>
  <c r="T119" i="1" s="1"/>
  <c r="S116" i="1"/>
  <c r="S119" i="1" s="1"/>
  <c r="R116" i="1"/>
  <c r="R119" i="1" s="1"/>
  <c r="Q116" i="1"/>
  <c r="Q119" i="1" s="1"/>
  <c r="P116" i="1"/>
  <c r="P119" i="1" s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6" i="1"/>
  <c r="O119" i="1" s="1"/>
  <c r="N116" i="1"/>
  <c r="N119" i="1" s="1"/>
  <c r="M116" i="1"/>
  <c r="M119" i="1" s="1"/>
  <c r="L116" i="1"/>
  <c r="L119" i="1" s="1"/>
  <c r="K116" i="1"/>
  <c r="K119" i="1" s="1"/>
  <c r="O115" i="1"/>
  <c r="N115" i="1"/>
  <c r="M115" i="1"/>
  <c r="L115" i="1"/>
  <c r="K115" i="1"/>
  <c r="J116" i="1"/>
  <c r="J119" i="1" s="1"/>
  <c r="J115" i="1"/>
  <c r="I116" i="1"/>
  <c r="I115" i="1"/>
  <c r="F115" i="1" l="1"/>
  <c r="I119" i="1"/>
  <c r="F119" i="1" s="1"/>
  <c r="F116" i="1"/>
  <c r="H119" i="1"/>
  <c r="G115" i="1"/>
  <c r="H115" i="1"/>
  <c r="G116" i="1"/>
  <c r="H116" i="1"/>
  <c r="E115" i="1"/>
  <c r="E116" i="1"/>
  <c r="G119" i="1" l="1"/>
  <c r="E119" i="1"/>
  <c r="A386" i="1"/>
  <c r="A364" i="1"/>
  <c r="A342" i="1"/>
  <c r="A320" i="1"/>
  <c r="A298" i="1"/>
  <c r="A276" i="1"/>
  <c r="A232" i="1"/>
  <c r="A210" i="1"/>
  <c r="A188" i="1"/>
  <c r="A122" i="1"/>
  <c r="A78" i="1"/>
  <c r="A12" i="1"/>
  <c r="T392" i="1" l="1"/>
  <c r="S392" i="1"/>
  <c r="R392" i="1"/>
  <c r="Q392" i="1"/>
  <c r="P392" i="1"/>
  <c r="O392" i="1"/>
  <c r="N392" i="1"/>
  <c r="M392" i="1"/>
  <c r="L392" i="1"/>
  <c r="K392" i="1"/>
  <c r="J392" i="1"/>
  <c r="I392" i="1"/>
  <c r="Y392" i="1"/>
  <c r="X392" i="1"/>
  <c r="W392" i="1"/>
  <c r="V392" i="1"/>
  <c r="U392" i="1"/>
  <c r="H392" i="1" l="1"/>
  <c r="F392" i="1"/>
  <c r="G392" i="1"/>
  <c r="E392" i="1"/>
  <c r="E214" i="1" l="1"/>
  <c r="H214" i="1"/>
  <c r="G214" i="1"/>
  <c r="H5" i="2"/>
  <c r="I5" i="2"/>
  <c r="G5" i="2"/>
  <c r="L368" i="1"/>
  <c r="K368" i="1"/>
  <c r="J368" i="1"/>
  <c r="I368" i="1"/>
  <c r="L373" i="1"/>
  <c r="H368" i="1" l="1"/>
  <c r="G368" i="1"/>
  <c r="E368" i="1"/>
  <c r="F368" i="1"/>
  <c r="J373" i="1"/>
  <c r="K373" i="1"/>
  <c r="T314" i="1" l="1"/>
  <c r="T317" i="1" s="1"/>
  <c r="S314" i="1"/>
  <c r="S317" i="1" s="1"/>
  <c r="R314" i="1"/>
  <c r="R317" i="1" s="1"/>
  <c r="Q314" i="1"/>
  <c r="Q317" i="1" s="1"/>
  <c r="P314" i="1"/>
  <c r="P317" i="1" s="1"/>
  <c r="O314" i="1"/>
  <c r="O317" i="1" s="1"/>
  <c r="N314" i="1"/>
  <c r="N317" i="1" s="1"/>
  <c r="M314" i="1"/>
  <c r="M317" i="1" s="1"/>
  <c r="L314" i="1"/>
  <c r="L317" i="1" s="1"/>
  <c r="K314" i="1"/>
  <c r="K317" i="1" s="1"/>
  <c r="J314" i="1"/>
  <c r="J317" i="1" s="1"/>
  <c r="I314" i="1"/>
  <c r="I317" i="1" s="1"/>
  <c r="T313" i="1"/>
  <c r="T316" i="1" s="1"/>
  <c r="S313" i="1"/>
  <c r="S316" i="1" s="1"/>
  <c r="R313" i="1"/>
  <c r="R316" i="1" s="1"/>
  <c r="Q313" i="1"/>
  <c r="Q316" i="1" s="1"/>
  <c r="P313" i="1"/>
  <c r="P316" i="1" s="1"/>
  <c r="O313" i="1"/>
  <c r="O316" i="1" s="1"/>
  <c r="N313" i="1"/>
  <c r="N316" i="1" s="1"/>
  <c r="M313" i="1"/>
  <c r="M316" i="1" s="1"/>
  <c r="L313" i="1"/>
  <c r="L316" i="1" s="1"/>
  <c r="K313" i="1"/>
  <c r="K316" i="1" s="1"/>
  <c r="J313" i="1"/>
  <c r="J316" i="1" s="1"/>
  <c r="I313" i="1"/>
  <c r="I316" i="1" s="1"/>
  <c r="T315" i="1"/>
  <c r="S315" i="1"/>
  <c r="R315" i="1"/>
  <c r="Q315" i="1"/>
  <c r="P315" i="1"/>
  <c r="O315" i="1"/>
  <c r="N315" i="1"/>
  <c r="M315" i="1"/>
  <c r="L315" i="1"/>
  <c r="K315" i="1"/>
  <c r="J315" i="1"/>
  <c r="I315" i="1"/>
  <c r="X315" i="1"/>
  <c r="W315" i="1"/>
  <c r="X314" i="1"/>
  <c r="X317" i="1" s="1"/>
  <c r="W314" i="1"/>
  <c r="W317" i="1" s="1"/>
  <c r="X313" i="1"/>
  <c r="X316" i="1" s="1"/>
  <c r="W313" i="1"/>
  <c r="W316" i="1" s="1"/>
  <c r="V315" i="1"/>
  <c r="V314" i="1"/>
  <c r="V317" i="1" s="1"/>
  <c r="V313" i="1"/>
  <c r="V316" i="1" s="1"/>
  <c r="I373" i="1" l="1"/>
  <c r="H373" i="1" l="1"/>
  <c r="G373" i="1"/>
  <c r="F373" i="1"/>
  <c r="E373" i="1"/>
  <c r="I381" i="1"/>
  <c r="I380" i="1"/>
  <c r="H380" i="1" l="1"/>
  <c r="F380" i="1"/>
  <c r="H381" i="1"/>
  <c r="F381" i="1"/>
  <c r="I383" i="1"/>
  <c r="E380" i="1"/>
  <c r="G380" i="1"/>
  <c r="G381" i="1"/>
  <c r="E381" i="1"/>
  <c r="H383" i="1" l="1"/>
  <c r="F383" i="1"/>
  <c r="E383" i="1"/>
  <c r="G383" i="1"/>
  <c r="H311" i="1" l="1"/>
  <c r="G311" i="1"/>
  <c r="E311" i="1"/>
  <c r="H310" i="1"/>
  <c r="G310" i="1"/>
  <c r="E310" i="1"/>
  <c r="H309" i="1"/>
  <c r="G309" i="1"/>
  <c r="H308" i="1"/>
  <c r="G308" i="1"/>
  <c r="E308" i="1"/>
  <c r="H307" i="1"/>
  <c r="G307" i="1"/>
  <c r="E307" i="1"/>
  <c r="H306" i="1"/>
  <c r="G306" i="1"/>
  <c r="E306" i="1"/>
  <c r="H305" i="1"/>
  <c r="G305" i="1"/>
  <c r="E305" i="1"/>
  <c r="H304" i="1"/>
  <c r="G304" i="1"/>
  <c r="E304" i="1"/>
  <c r="H303" i="1"/>
  <c r="G303" i="1"/>
  <c r="E303" i="1"/>
  <c r="H302" i="1"/>
  <c r="G302" i="1"/>
  <c r="E302" i="1"/>
  <c r="H301" i="1"/>
  <c r="G301" i="1"/>
  <c r="E301" i="1"/>
  <c r="H25" i="1"/>
  <c r="G25" i="1"/>
  <c r="E25" i="1"/>
  <c r="H24" i="1"/>
  <c r="G24" i="1"/>
  <c r="E24" i="1"/>
  <c r="H23" i="1"/>
  <c r="G23" i="1"/>
  <c r="H22" i="1"/>
  <c r="G22" i="1"/>
  <c r="E22" i="1"/>
  <c r="H21" i="1"/>
  <c r="G21" i="1"/>
  <c r="E21" i="1"/>
  <c r="H20" i="1"/>
  <c r="G20" i="1"/>
  <c r="E20" i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8" i="2" l="1"/>
  <c r="AD293" i="1"/>
  <c r="AC293" i="1"/>
  <c r="AB293" i="1"/>
  <c r="AA293" i="1"/>
  <c r="AD292" i="1"/>
  <c r="AD295" i="1" s="1"/>
  <c r="AC292" i="1"/>
  <c r="AC295" i="1" s="1"/>
  <c r="AB292" i="1"/>
  <c r="AB295" i="1" s="1"/>
  <c r="AA292" i="1"/>
  <c r="AA295" i="1" s="1"/>
  <c r="AD291" i="1"/>
  <c r="AD294" i="1" s="1"/>
  <c r="AC291" i="1"/>
  <c r="AC294" i="1" s="1"/>
  <c r="AB291" i="1"/>
  <c r="AB294" i="1" s="1"/>
  <c r="AA291" i="1"/>
  <c r="AA294" i="1" s="1"/>
  <c r="M351" i="1" l="1"/>
  <c r="H351" i="1" l="1"/>
  <c r="F351" i="1"/>
  <c r="G351" i="1"/>
  <c r="E351" i="1"/>
  <c r="G10" i="2"/>
  <c r="I10" i="2"/>
  <c r="H10" i="2"/>
  <c r="X139" i="1" l="1"/>
  <c r="W139" i="1"/>
  <c r="V139" i="1"/>
  <c r="U139" i="1"/>
  <c r="X138" i="1"/>
  <c r="X141" i="1" s="1"/>
  <c r="W138" i="1"/>
  <c r="W141" i="1" s="1"/>
  <c r="V138" i="1"/>
  <c r="V141" i="1" s="1"/>
  <c r="U138" i="1"/>
  <c r="U141" i="1" s="1"/>
  <c r="X137" i="1"/>
  <c r="X140" i="1" s="1"/>
  <c r="W137" i="1"/>
  <c r="W140" i="1" s="1"/>
  <c r="V137" i="1"/>
  <c r="V140" i="1" s="1"/>
  <c r="U137" i="1"/>
  <c r="U140" i="1" s="1"/>
  <c r="S139" i="1"/>
  <c r="R139" i="1"/>
  <c r="S138" i="1"/>
  <c r="S141" i="1" s="1"/>
  <c r="R138" i="1"/>
  <c r="R141" i="1" s="1"/>
  <c r="S137" i="1"/>
  <c r="S140" i="1" s="1"/>
  <c r="R137" i="1"/>
  <c r="R140" i="1" s="1"/>
  <c r="Y139" i="1"/>
  <c r="Y138" i="1"/>
  <c r="Y141" i="1" s="1"/>
  <c r="Y137" i="1"/>
  <c r="Y140" i="1" s="1"/>
  <c r="O401" i="1" l="1"/>
  <c r="O404" i="1" s="1"/>
  <c r="N401" i="1"/>
  <c r="N404" i="1" s="1"/>
  <c r="M401" i="1"/>
  <c r="M404" i="1" s="1"/>
  <c r="L401" i="1"/>
  <c r="L404" i="1" s="1"/>
  <c r="K401" i="1"/>
  <c r="K404" i="1" s="1"/>
  <c r="J401" i="1"/>
  <c r="J404" i="1" s="1"/>
  <c r="I401" i="1"/>
  <c r="F401" i="1" s="1"/>
  <c r="O403" i="1"/>
  <c r="O402" i="1"/>
  <c r="O405" i="1" s="1"/>
  <c r="I404" i="1" l="1"/>
  <c r="H401" i="1"/>
  <c r="G401" i="1"/>
  <c r="E401" i="1"/>
  <c r="I27" i="1"/>
  <c r="G404" i="1" l="1"/>
  <c r="F404" i="1"/>
  <c r="H404" i="1"/>
  <c r="E404" i="1"/>
  <c r="I30" i="1"/>
  <c r="N402" i="1"/>
  <c r="N405" i="1" s="1"/>
  <c r="M402" i="1"/>
  <c r="M405" i="1" s="1"/>
  <c r="L402" i="1"/>
  <c r="L405" i="1" s="1"/>
  <c r="K402" i="1"/>
  <c r="K405" i="1" s="1"/>
  <c r="J402" i="1"/>
  <c r="J405" i="1" s="1"/>
  <c r="I402" i="1"/>
  <c r="L358" i="1"/>
  <c r="L361" i="1" s="1"/>
  <c r="K358" i="1"/>
  <c r="K361" i="1" s="1"/>
  <c r="J358" i="1"/>
  <c r="J361" i="1" s="1"/>
  <c r="L357" i="1"/>
  <c r="L360" i="1" s="1"/>
  <c r="K357" i="1"/>
  <c r="K360" i="1" s="1"/>
  <c r="J357" i="1"/>
  <c r="J360" i="1" s="1"/>
  <c r="I358" i="1"/>
  <c r="I357" i="1"/>
  <c r="Z336" i="1"/>
  <c r="Z339" i="1" s="1"/>
  <c r="Y336" i="1"/>
  <c r="Y339" i="1" s="1"/>
  <c r="X336" i="1"/>
  <c r="X339" i="1" s="1"/>
  <c r="W336" i="1"/>
  <c r="W339" i="1" s="1"/>
  <c r="V336" i="1"/>
  <c r="V339" i="1" s="1"/>
  <c r="U336" i="1"/>
  <c r="U339" i="1" s="1"/>
  <c r="T336" i="1"/>
  <c r="T339" i="1" s="1"/>
  <c r="S336" i="1"/>
  <c r="S339" i="1" s="1"/>
  <c r="R336" i="1"/>
  <c r="R339" i="1" s="1"/>
  <c r="Q336" i="1"/>
  <c r="Q339" i="1" s="1"/>
  <c r="P336" i="1"/>
  <c r="P339" i="1" s="1"/>
  <c r="O336" i="1"/>
  <c r="O339" i="1" s="1"/>
  <c r="N336" i="1"/>
  <c r="N339" i="1" s="1"/>
  <c r="M336" i="1"/>
  <c r="M339" i="1" s="1"/>
  <c r="L336" i="1"/>
  <c r="L339" i="1" s="1"/>
  <c r="K336" i="1"/>
  <c r="K339" i="1" s="1"/>
  <c r="J336" i="1"/>
  <c r="J339" i="1" s="1"/>
  <c r="Z335" i="1"/>
  <c r="Z338" i="1" s="1"/>
  <c r="Y335" i="1"/>
  <c r="Y338" i="1" s="1"/>
  <c r="X335" i="1"/>
  <c r="X338" i="1" s="1"/>
  <c r="W335" i="1"/>
  <c r="W338" i="1" s="1"/>
  <c r="V335" i="1"/>
  <c r="V338" i="1" s="1"/>
  <c r="U335" i="1"/>
  <c r="U338" i="1" s="1"/>
  <c r="T335" i="1"/>
  <c r="T338" i="1" s="1"/>
  <c r="S335" i="1"/>
  <c r="S338" i="1" s="1"/>
  <c r="R335" i="1"/>
  <c r="R338" i="1" s="1"/>
  <c r="Q335" i="1"/>
  <c r="Q338" i="1" s="1"/>
  <c r="P335" i="1"/>
  <c r="P338" i="1" s="1"/>
  <c r="O335" i="1"/>
  <c r="O338" i="1" s="1"/>
  <c r="N335" i="1"/>
  <c r="N338" i="1" s="1"/>
  <c r="M335" i="1"/>
  <c r="M338" i="1" s="1"/>
  <c r="L335" i="1"/>
  <c r="L338" i="1" s="1"/>
  <c r="K335" i="1"/>
  <c r="K338" i="1" s="1"/>
  <c r="J335" i="1"/>
  <c r="I336" i="1"/>
  <c r="I335" i="1"/>
  <c r="Z292" i="1"/>
  <c r="Z295" i="1" s="1"/>
  <c r="Y292" i="1"/>
  <c r="Y295" i="1" s="1"/>
  <c r="X292" i="1"/>
  <c r="X295" i="1" s="1"/>
  <c r="W292" i="1"/>
  <c r="W295" i="1" s="1"/>
  <c r="V292" i="1"/>
  <c r="V295" i="1" s="1"/>
  <c r="U292" i="1"/>
  <c r="U295" i="1" s="1"/>
  <c r="T292" i="1"/>
  <c r="T295" i="1" s="1"/>
  <c r="S292" i="1"/>
  <c r="R292" i="1"/>
  <c r="R295" i="1" s="1"/>
  <c r="Q292" i="1"/>
  <c r="Q295" i="1" s="1"/>
  <c r="P292" i="1"/>
  <c r="P295" i="1" s="1"/>
  <c r="O292" i="1"/>
  <c r="O295" i="1" s="1"/>
  <c r="N292" i="1"/>
  <c r="N295" i="1" s="1"/>
  <c r="M292" i="1"/>
  <c r="M295" i="1" s="1"/>
  <c r="L292" i="1"/>
  <c r="L295" i="1" s="1"/>
  <c r="K292" i="1"/>
  <c r="K295" i="1" s="1"/>
  <c r="J292" i="1"/>
  <c r="J295" i="1" s="1"/>
  <c r="Z291" i="1"/>
  <c r="Z294" i="1" s="1"/>
  <c r="Y291" i="1"/>
  <c r="Y294" i="1" s="1"/>
  <c r="X291" i="1"/>
  <c r="X294" i="1" s="1"/>
  <c r="W291" i="1"/>
  <c r="W294" i="1" s="1"/>
  <c r="V291" i="1"/>
  <c r="V294" i="1" s="1"/>
  <c r="U291" i="1"/>
  <c r="U294" i="1" s="1"/>
  <c r="T291" i="1"/>
  <c r="T294" i="1" s="1"/>
  <c r="S291" i="1"/>
  <c r="R291" i="1"/>
  <c r="R294" i="1" s="1"/>
  <c r="Q291" i="1"/>
  <c r="Q294" i="1" s="1"/>
  <c r="P291" i="1"/>
  <c r="P294" i="1" s="1"/>
  <c r="O291" i="1"/>
  <c r="O294" i="1" s="1"/>
  <c r="N291" i="1"/>
  <c r="N294" i="1" s="1"/>
  <c r="M291" i="1"/>
  <c r="M294" i="1" s="1"/>
  <c r="L291" i="1"/>
  <c r="L294" i="1" s="1"/>
  <c r="K291" i="1"/>
  <c r="K294" i="1" s="1"/>
  <c r="J291" i="1"/>
  <c r="J294" i="1" s="1"/>
  <c r="I292" i="1"/>
  <c r="I291" i="1"/>
  <c r="I248" i="1"/>
  <c r="I247" i="1"/>
  <c r="O226" i="1"/>
  <c r="O229" i="1" s="1"/>
  <c r="N226" i="1"/>
  <c r="N229" i="1" s="1"/>
  <c r="M226" i="1"/>
  <c r="M229" i="1" s="1"/>
  <c r="L226" i="1"/>
  <c r="L229" i="1" s="1"/>
  <c r="K226" i="1"/>
  <c r="K229" i="1" s="1"/>
  <c r="J226" i="1"/>
  <c r="J229" i="1" s="1"/>
  <c r="O225" i="1"/>
  <c r="O228" i="1" s="1"/>
  <c r="N225" i="1"/>
  <c r="N228" i="1" s="1"/>
  <c r="M225" i="1"/>
  <c r="M228" i="1" s="1"/>
  <c r="L225" i="1"/>
  <c r="K225" i="1"/>
  <c r="K228" i="1" s="1"/>
  <c r="J225" i="1"/>
  <c r="J228" i="1" s="1"/>
  <c r="I226" i="1"/>
  <c r="I225" i="1"/>
  <c r="T204" i="1"/>
  <c r="T207" i="1" s="1"/>
  <c r="S204" i="1"/>
  <c r="S207" i="1" s="1"/>
  <c r="R204" i="1"/>
  <c r="R207" i="1" s="1"/>
  <c r="Q204" i="1"/>
  <c r="Q207" i="1" s="1"/>
  <c r="P204" i="1"/>
  <c r="P207" i="1" s="1"/>
  <c r="O204" i="1"/>
  <c r="O207" i="1" s="1"/>
  <c r="N204" i="1"/>
  <c r="N207" i="1" s="1"/>
  <c r="M204" i="1"/>
  <c r="M207" i="1" s="1"/>
  <c r="L204" i="1"/>
  <c r="L207" i="1" s="1"/>
  <c r="K204" i="1"/>
  <c r="K207" i="1" s="1"/>
  <c r="J204" i="1"/>
  <c r="J207" i="1" s="1"/>
  <c r="T203" i="1"/>
  <c r="T206" i="1" s="1"/>
  <c r="S203" i="1"/>
  <c r="S206" i="1" s="1"/>
  <c r="R203" i="1"/>
  <c r="R206" i="1" s="1"/>
  <c r="Q203" i="1"/>
  <c r="Q206" i="1" s="1"/>
  <c r="P203" i="1"/>
  <c r="P206" i="1" s="1"/>
  <c r="O203" i="1"/>
  <c r="O206" i="1" s="1"/>
  <c r="N203" i="1"/>
  <c r="N206" i="1" s="1"/>
  <c r="M203" i="1"/>
  <c r="M206" i="1" s="1"/>
  <c r="L203" i="1"/>
  <c r="L206" i="1" s="1"/>
  <c r="K203" i="1"/>
  <c r="K206" i="1" s="1"/>
  <c r="J203" i="1"/>
  <c r="J206" i="1" s="1"/>
  <c r="I204" i="1"/>
  <c r="I203" i="1"/>
  <c r="T138" i="1"/>
  <c r="T141" i="1" s="1"/>
  <c r="Q138" i="1"/>
  <c r="Q141" i="1" s="1"/>
  <c r="P138" i="1"/>
  <c r="P141" i="1" s="1"/>
  <c r="O138" i="1"/>
  <c r="O141" i="1" s="1"/>
  <c r="N138" i="1"/>
  <c r="N141" i="1" s="1"/>
  <c r="M138" i="1"/>
  <c r="M141" i="1" s="1"/>
  <c r="L138" i="1"/>
  <c r="L141" i="1" s="1"/>
  <c r="K138" i="1"/>
  <c r="K141" i="1" s="1"/>
  <c r="J138" i="1"/>
  <c r="J141" i="1" s="1"/>
  <c r="T137" i="1"/>
  <c r="T140" i="1" s="1"/>
  <c r="Q137" i="1"/>
  <c r="Q140" i="1" s="1"/>
  <c r="P137" i="1"/>
  <c r="P140" i="1" s="1"/>
  <c r="O137" i="1"/>
  <c r="O140" i="1" s="1"/>
  <c r="N137" i="1"/>
  <c r="N140" i="1" s="1"/>
  <c r="M137" i="1"/>
  <c r="M140" i="1" s="1"/>
  <c r="L137" i="1"/>
  <c r="L140" i="1" s="1"/>
  <c r="K137" i="1"/>
  <c r="K140" i="1" s="1"/>
  <c r="J137" i="1"/>
  <c r="J140" i="1" s="1"/>
  <c r="I138" i="1"/>
  <c r="I137" i="1"/>
  <c r="O94" i="1"/>
  <c r="O97" i="1" s="1"/>
  <c r="N94" i="1"/>
  <c r="N97" i="1" s="1"/>
  <c r="M94" i="1"/>
  <c r="M97" i="1" s="1"/>
  <c r="L94" i="1"/>
  <c r="L97" i="1" s="1"/>
  <c r="K94" i="1"/>
  <c r="J94" i="1"/>
  <c r="J97" i="1" s="1"/>
  <c r="I94" i="1"/>
  <c r="O28" i="1"/>
  <c r="O31" i="1" s="1"/>
  <c r="N28" i="1"/>
  <c r="N31" i="1" s="1"/>
  <c r="M28" i="1"/>
  <c r="M31" i="1" s="1"/>
  <c r="L28" i="1"/>
  <c r="L31" i="1" s="1"/>
  <c r="K28" i="1"/>
  <c r="K31" i="1" s="1"/>
  <c r="J28" i="1"/>
  <c r="J31" i="1" s="1"/>
  <c r="O27" i="1"/>
  <c r="O30" i="1" s="1"/>
  <c r="N27" i="1"/>
  <c r="N30" i="1" s="1"/>
  <c r="M27" i="1"/>
  <c r="M30" i="1" s="1"/>
  <c r="L27" i="1"/>
  <c r="L30" i="1" s="1"/>
  <c r="K27" i="1"/>
  <c r="K30" i="1" s="1"/>
  <c r="J27" i="1"/>
  <c r="I28" i="1"/>
  <c r="F94" i="1" l="1"/>
  <c r="F137" i="1"/>
  <c r="F357" i="1"/>
  <c r="F204" i="1"/>
  <c r="F226" i="1"/>
  <c r="F292" i="1"/>
  <c r="F358" i="1"/>
  <c r="F335" i="1"/>
  <c r="F138" i="1"/>
  <c r="F336" i="1"/>
  <c r="F203" i="1"/>
  <c r="F225" i="1"/>
  <c r="F291" i="1"/>
  <c r="F402" i="1"/>
  <c r="H27" i="1"/>
  <c r="I97" i="1"/>
  <c r="H94" i="1"/>
  <c r="G94" i="1"/>
  <c r="E94" i="1"/>
  <c r="I141" i="1"/>
  <c r="G138" i="1"/>
  <c r="E138" i="1"/>
  <c r="H138" i="1"/>
  <c r="I229" i="1"/>
  <c r="E226" i="1"/>
  <c r="H226" i="1"/>
  <c r="G226" i="1"/>
  <c r="I140" i="1"/>
  <c r="E137" i="1"/>
  <c r="G137" i="1"/>
  <c r="H137" i="1"/>
  <c r="I206" i="1"/>
  <c r="F206" i="1" s="1"/>
  <c r="E203" i="1"/>
  <c r="H203" i="1"/>
  <c r="G203" i="1"/>
  <c r="E27" i="1"/>
  <c r="I207" i="1"/>
  <c r="E204" i="1"/>
  <c r="G204" i="1"/>
  <c r="H204" i="1"/>
  <c r="I294" i="1"/>
  <c r="H291" i="1"/>
  <c r="G291" i="1"/>
  <c r="E291" i="1"/>
  <c r="G27" i="1"/>
  <c r="E28" i="1"/>
  <c r="G28" i="1"/>
  <c r="H28" i="1"/>
  <c r="I228" i="1"/>
  <c r="H225" i="1"/>
  <c r="G225" i="1"/>
  <c r="E225" i="1"/>
  <c r="I295" i="1"/>
  <c r="E292" i="1"/>
  <c r="H292" i="1"/>
  <c r="G292" i="1"/>
  <c r="H402" i="1"/>
  <c r="G402" i="1"/>
  <c r="E402" i="1"/>
  <c r="I251" i="1"/>
  <c r="E248" i="1"/>
  <c r="H248" i="1"/>
  <c r="G248" i="1"/>
  <c r="H247" i="1"/>
  <c r="E247" i="1"/>
  <c r="G247" i="1"/>
  <c r="H313" i="1"/>
  <c r="G313" i="1"/>
  <c r="I360" i="1"/>
  <c r="F360" i="1" s="1"/>
  <c r="H357" i="1"/>
  <c r="G357" i="1"/>
  <c r="E357" i="1"/>
  <c r="H314" i="1"/>
  <c r="G314" i="1"/>
  <c r="H336" i="1"/>
  <c r="E336" i="1"/>
  <c r="G336" i="1"/>
  <c r="I361" i="1"/>
  <c r="F361" i="1" s="1"/>
  <c r="G358" i="1"/>
  <c r="E358" i="1"/>
  <c r="H358" i="1"/>
  <c r="I338" i="1"/>
  <c r="G335" i="1"/>
  <c r="E335" i="1"/>
  <c r="H335" i="1"/>
  <c r="I31" i="1"/>
  <c r="S294" i="1"/>
  <c r="S295" i="1"/>
  <c r="J30" i="1"/>
  <c r="E314" i="1"/>
  <c r="J338" i="1"/>
  <c r="L228" i="1"/>
  <c r="K97" i="1"/>
  <c r="I250" i="1"/>
  <c r="I339" i="1"/>
  <c r="F339" i="1" s="1"/>
  <c r="I405" i="1"/>
  <c r="F405" i="1" s="1"/>
  <c r="E313" i="1"/>
  <c r="T139" i="1"/>
  <c r="Q139" i="1"/>
  <c r="P139" i="1"/>
  <c r="O139" i="1"/>
  <c r="N139" i="1"/>
  <c r="M139" i="1"/>
  <c r="F295" i="1" l="1"/>
  <c r="E207" i="1"/>
  <c r="F207" i="1"/>
  <c r="G141" i="1"/>
  <c r="F141" i="1"/>
  <c r="E140" i="1"/>
  <c r="F140" i="1"/>
  <c r="F97" i="1"/>
  <c r="F338" i="1"/>
  <c r="F294" i="1"/>
  <c r="E229" i="1"/>
  <c r="F229" i="1"/>
  <c r="F228" i="1"/>
  <c r="H207" i="1"/>
  <c r="E206" i="1"/>
  <c r="H206" i="1"/>
  <c r="H97" i="1"/>
  <c r="E141" i="1"/>
  <c r="H229" i="1"/>
  <c r="H141" i="1"/>
  <c r="G207" i="1"/>
  <c r="G228" i="1"/>
  <c r="H295" i="1"/>
  <c r="G140" i="1"/>
  <c r="G229" i="1"/>
  <c r="G294" i="1"/>
  <c r="H140" i="1"/>
  <c r="G206" i="1"/>
  <c r="E294" i="1"/>
  <c r="E251" i="1"/>
  <c r="H228" i="1"/>
  <c r="E97" i="1"/>
  <c r="E295" i="1"/>
  <c r="G295" i="1"/>
  <c r="H294" i="1"/>
  <c r="H405" i="1"/>
  <c r="G405" i="1"/>
  <c r="E405" i="1"/>
  <c r="E250" i="1"/>
  <c r="H250" i="1"/>
  <c r="G250" i="1"/>
  <c r="H251" i="1"/>
  <c r="G251" i="1"/>
  <c r="E228" i="1"/>
  <c r="G97" i="1"/>
  <c r="E30" i="1"/>
  <c r="H30" i="1"/>
  <c r="H31" i="1"/>
  <c r="E31" i="1"/>
  <c r="G31" i="1"/>
  <c r="G30" i="1"/>
  <c r="G339" i="1"/>
  <c r="H339" i="1"/>
  <c r="E339" i="1"/>
  <c r="H317" i="1"/>
  <c r="G317" i="1"/>
  <c r="G360" i="1"/>
  <c r="E360" i="1"/>
  <c r="H360" i="1"/>
  <c r="H316" i="1"/>
  <c r="G316" i="1"/>
  <c r="E338" i="1"/>
  <c r="H338" i="1"/>
  <c r="G338" i="1"/>
  <c r="H361" i="1"/>
  <c r="E361" i="1"/>
  <c r="G361" i="1"/>
  <c r="O29" i="1"/>
  <c r="N29" i="1"/>
  <c r="M29" i="1"/>
  <c r="L29" i="1"/>
  <c r="K29" i="1"/>
  <c r="J29" i="1"/>
  <c r="I29" i="1"/>
  <c r="G29" i="1" l="1"/>
  <c r="H29" i="1"/>
  <c r="E29" i="1"/>
  <c r="E317" i="1"/>
  <c r="N403" i="1"/>
  <c r="M403" i="1"/>
  <c r="L403" i="1"/>
  <c r="K403" i="1"/>
  <c r="J403" i="1"/>
  <c r="I403" i="1"/>
  <c r="L359" i="1"/>
  <c r="K359" i="1"/>
  <c r="J359" i="1"/>
  <c r="I359" i="1"/>
  <c r="F359" i="1" s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I249" i="1"/>
  <c r="O227" i="1"/>
  <c r="N227" i="1"/>
  <c r="M227" i="1"/>
  <c r="L227" i="1"/>
  <c r="K227" i="1"/>
  <c r="J227" i="1"/>
  <c r="I227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L139" i="1"/>
  <c r="K139" i="1"/>
  <c r="J139" i="1"/>
  <c r="I139" i="1"/>
  <c r="O95" i="1"/>
  <c r="N95" i="1"/>
  <c r="M95" i="1"/>
  <c r="L95" i="1"/>
  <c r="K95" i="1"/>
  <c r="J95" i="1"/>
  <c r="I95" i="1"/>
  <c r="F337" i="1" l="1"/>
  <c r="F227" i="1"/>
  <c r="F403" i="1"/>
  <c r="F205" i="1"/>
  <c r="F139" i="1"/>
  <c r="F293" i="1"/>
  <c r="F95" i="1"/>
  <c r="G205" i="1"/>
  <c r="E205" i="1"/>
  <c r="H205" i="1"/>
  <c r="E293" i="1"/>
  <c r="G293" i="1"/>
  <c r="H293" i="1"/>
  <c r="H139" i="1"/>
  <c r="G139" i="1"/>
  <c r="E139" i="1"/>
  <c r="H95" i="1"/>
  <c r="G95" i="1"/>
  <c r="E95" i="1"/>
  <c r="E403" i="1"/>
  <c r="H403" i="1"/>
  <c r="G403" i="1"/>
  <c r="G227" i="1"/>
  <c r="H227" i="1"/>
  <c r="E227" i="1"/>
  <c r="G249" i="1"/>
  <c r="E249" i="1"/>
  <c r="H249" i="1"/>
  <c r="E359" i="1"/>
  <c r="H359" i="1"/>
  <c r="G359" i="1"/>
  <c r="H315" i="1"/>
  <c r="G315" i="1"/>
  <c r="H337" i="1"/>
  <c r="G337" i="1"/>
  <c r="E337" i="1"/>
  <c r="E316" i="1"/>
  <c r="E315" i="1"/>
  <c r="J83" i="1" l="1"/>
  <c r="I83" i="1"/>
  <c r="G83" i="1" l="1"/>
  <c r="F83" i="1"/>
  <c r="E83" i="1"/>
  <c r="H83" i="1"/>
  <c r="G216" i="1"/>
  <c r="E216" i="1"/>
  <c r="H216" i="1"/>
  <c r="H6" i="2"/>
  <c r="I6" i="2"/>
  <c r="G6" i="2"/>
  <c r="I7" i="2"/>
  <c r="H7" i="2"/>
  <c r="G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</author>
  </authors>
  <commentList>
    <comment ref="A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neu: </t>
        </r>
        <r>
          <rPr>
            <sz val="8"/>
            <color indexed="81"/>
            <rFont val="Tahoma"/>
            <family val="2"/>
          </rPr>
          <t>DIN 4701-10 Tabelle 5.3-13: Wirkungsgrad Grundzyklus = Wirkungsgrad stat. Betrieb x 0,9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neu:</t>
        </r>
        <r>
          <rPr>
            <sz val="8"/>
            <color indexed="81"/>
            <rFont val="Tahoma"/>
            <family val="2"/>
          </rPr>
          <t xml:space="preserve">
DIN 4701-10 Tabelle 5.3.13: max. Nennwärmeleistung x 0,9 [h]
</t>
        </r>
      </text>
    </comment>
    <comment ref="A1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neu:</t>
        </r>
        <r>
          <rPr>
            <sz val="8"/>
            <color indexed="81"/>
            <rFont val="Tahoma"/>
            <family val="2"/>
          </rPr>
          <t xml:space="preserve">
DIN 4701-10/2003 Tabelle 5.3-13: mittleren Nutzzleistung = max. Nutzleistung x 0,5</t>
        </r>
      </text>
    </comment>
    <comment ref="A11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neu:</t>
        </r>
        <r>
          <rPr>
            <sz val="8"/>
            <color indexed="81"/>
            <rFont val="Tahoma"/>
            <family val="2"/>
          </rPr>
          <t xml:space="preserve">
aus DIN 4701-10/2003 Tabelle 5.3-13
</t>
        </r>
      </text>
    </comment>
    <comment ref="A1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neu:</t>
        </r>
        <r>
          <rPr>
            <sz val="8"/>
            <color indexed="81"/>
            <rFont val="Tahoma"/>
            <family val="2"/>
          </rPr>
          <t xml:space="preserve">
DIN 4701-10/2003 Tabelle 5.3-13: 0,02+0,02xQNmax</t>
        </r>
      </text>
    </comment>
  </commentList>
</comments>
</file>

<file path=xl/sharedStrings.xml><?xml version="1.0" encoding="utf-8"?>
<sst xmlns="http://schemas.openxmlformats.org/spreadsheetml/2006/main" count="3477" uniqueCount="990">
  <si>
    <t>Gerätebezeichnung</t>
  </si>
  <si>
    <t>Kennwert</t>
  </si>
  <si>
    <t>Einheit</t>
  </si>
  <si>
    <t>Formel</t>
  </si>
  <si>
    <r>
      <t>η</t>
    </r>
    <r>
      <rPr>
        <b/>
        <vertAlign val="subscript"/>
        <sz val="10"/>
        <rFont val="Calibri"/>
        <family val="2"/>
        <scheme val="minor"/>
      </rPr>
      <t>SB</t>
    </r>
  </si>
  <si>
    <t>lt. Typenprüfung</t>
  </si>
  <si>
    <r>
      <t>η</t>
    </r>
    <r>
      <rPr>
        <b/>
        <vertAlign val="subscript"/>
        <sz val="10"/>
        <rFont val="Calibri"/>
        <family val="2"/>
        <scheme val="minor"/>
      </rPr>
      <t>GZ</t>
    </r>
  </si>
  <si>
    <r>
      <t>0,90 x η</t>
    </r>
    <r>
      <rPr>
        <vertAlign val="subscript"/>
        <sz val="10"/>
        <rFont val="Calibri"/>
        <family val="2"/>
        <scheme val="minor"/>
      </rPr>
      <t>SB</t>
    </r>
  </si>
  <si>
    <t>vom WE bei einem Grundzyklus abgegebene Nutzwärme</t>
  </si>
  <si>
    <t>Kesselspezifische Dauer des Grundzyklus</t>
  </si>
  <si>
    <t>Leistungsanteil Heizkreis</t>
  </si>
  <si>
    <t>Δϑ</t>
  </si>
  <si>
    <t>Temperaturhysterese</t>
  </si>
  <si>
    <t>[l]</t>
  </si>
  <si>
    <r>
      <t>0,8 [l/m²] x A</t>
    </r>
    <r>
      <rPr>
        <vertAlign val="subscript"/>
        <sz val="10"/>
        <rFont val="Calibri"/>
        <family val="2"/>
        <scheme val="minor"/>
      </rPr>
      <t xml:space="preserve">N </t>
    </r>
    <r>
      <rPr>
        <sz val="10"/>
        <rFont val="Calibri"/>
        <family val="2"/>
        <scheme val="minor"/>
      </rPr>
      <t>[m²] + 30 [l/kW] x Q</t>
    </r>
    <r>
      <rPr>
        <vertAlign val="subscript"/>
        <sz val="10"/>
        <rFont val="Calibri"/>
        <family val="2"/>
        <scheme val="minor"/>
      </rPr>
      <t>N,max</t>
    </r>
    <r>
      <rPr>
        <sz val="10"/>
        <rFont val="Calibri"/>
        <family val="2"/>
        <scheme val="minor"/>
      </rPr>
      <t xml:space="preserve"> [kW] </t>
    </r>
  </si>
  <si>
    <t>Ʃ elektrische Verbraucher im Grundzyklus</t>
  </si>
  <si>
    <t>mittlere elektrische Leistungsaufnahme im stat. Betrieb</t>
  </si>
  <si>
    <t>þ</t>
  </si>
  <si>
    <t>Gilles</t>
  </si>
  <si>
    <t>HDG Bavaria</t>
  </si>
  <si>
    <t>Hoval</t>
  </si>
  <si>
    <t xml:space="preserve">BioLyt (13) </t>
  </si>
  <si>
    <t xml:space="preserve">BioLyt (15) </t>
  </si>
  <si>
    <t xml:space="preserve">BioLyt (23) </t>
  </si>
  <si>
    <t xml:space="preserve">BioLyt (25) </t>
  </si>
  <si>
    <t xml:space="preserve">BioLyt (31) </t>
  </si>
  <si>
    <t xml:space="preserve">BioLyt (36) </t>
  </si>
  <si>
    <t xml:space="preserve">BioLyt (50) </t>
  </si>
  <si>
    <t xml:space="preserve">BioLyt (70) </t>
  </si>
  <si>
    <t xml:space="preserve">BioLyt (100) </t>
  </si>
  <si>
    <t xml:space="preserve">BioLyt (130) </t>
  </si>
  <si>
    <t xml:space="preserve">BioLyt (160) </t>
  </si>
  <si>
    <t>KWB</t>
  </si>
  <si>
    <t>o</t>
  </si>
  <si>
    <t>Pelletkessel</t>
  </si>
  <si>
    <t>ÖkoFEN</t>
  </si>
  <si>
    <t xml:space="preserve">Solarfocus </t>
  </si>
  <si>
    <t>Solvis</t>
  </si>
  <si>
    <t>Viessmann</t>
  </si>
  <si>
    <r>
      <t>Q</t>
    </r>
    <r>
      <rPr>
        <b/>
        <vertAlign val="subscript"/>
        <sz val="10"/>
        <rFont val="Calibri"/>
        <family val="2"/>
        <scheme val="minor"/>
      </rPr>
      <t>N,GZ</t>
    </r>
  </si>
  <si>
    <r>
      <t>t</t>
    </r>
    <r>
      <rPr>
        <b/>
        <vertAlign val="subscript"/>
        <sz val="10"/>
        <rFont val="Calibri"/>
        <family val="2"/>
        <scheme val="minor"/>
      </rPr>
      <t>N,GZ</t>
    </r>
  </si>
  <si>
    <r>
      <t>Z</t>
    </r>
    <r>
      <rPr>
        <b/>
        <vertAlign val="subscript"/>
        <sz val="10"/>
        <rFont val="Calibri"/>
        <family val="2"/>
        <scheme val="minor"/>
      </rPr>
      <t>HK,m</t>
    </r>
  </si>
  <si>
    <r>
      <t>Q</t>
    </r>
    <r>
      <rPr>
        <b/>
        <vertAlign val="subscript"/>
        <sz val="10"/>
        <rFont val="Calibri"/>
        <family val="2"/>
        <scheme val="minor"/>
      </rPr>
      <t>N,max</t>
    </r>
  </si>
  <si>
    <r>
      <t>Q</t>
    </r>
    <r>
      <rPr>
        <b/>
        <vertAlign val="subscript"/>
        <sz val="10"/>
        <rFont val="Calibri"/>
        <family val="2"/>
        <scheme val="minor"/>
      </rPr>
      <t>N,m</t>
    </r>
  </si>
  <si>
    <r>
      <t>V</t>
    </r>
    <r>
      <rPr>
        <b/>
        <vertAlign val="subscript"/>
        <sz val="10"/>
        <rFont val="Calibri"/>
        <family val="2"/>
        <scheme val="minor"/>
      </rPr>
      <t>J,HK</t>
    </r>
  </si>
  <si>
    <r>
      <t>Q</t>
    </r>
    <r>
      <rPr>
        <b/>
        <vertAlign val="subscript"/>
        <sz val="10"/>
        <rFont val="Calibri"/>
        <family val="2"/>
        <scheme val="minor"/>
      </rPr>
      <t>HE,GZ</t>
    </r>
  </si>
  <si>
    <r>
      <t>P</t>
    </r>
    <r>
      <rPr>
        <b/>
        <vertAlign val="subscript"/>
        <sz val="10"/>
        <rFont val="Calibri"/>
        <family val="2"/>
        <scheme val="minor"/>
      </rPr>
      <t>el,SB</t>
    </r>
  </si>
  <si>
    <r>
      <t>0,85 x Q</t>
    </r>
    <r>
      <rPr>
        <vertAlign val="subscript"/>
        <sz val="10"/>
        <rFont val="Calibri"/>
        <family val="2"/>
        <scheme val="minor"/>
      </rPr>
      <t>N,max</t>
    </r>
  </si>
  <si>
    <t>Wirkungsgrad im stat. Betrieb</t>
  </si>
  <si>
    <t>Wirkungsgrad im Grundzyklus</t>
  </si>
  <si>
    <t>max. Nutzleistung im Betrieb</t>
  </si>
  <si>
    <t>mittlere Nutzleistung im Betrieb</t>
  </si>
  <si>
    <t>Hilfsenergiebedarf Grundzyklus</t>
  </si>
  <si>
    <t>Bezeichnung des Kennwertes</t>
  </si>
  <si>
    <t>Wasservolumen des Heizkreises inkl. des Pufferspeichers</t>
  </si>
  <si>
    <r>
      <t>Q</t>
    </r>
    <r>
      <rPr>
        <vertAlign val="subscript"/>
        <sz val="10"/>
        <rFont val="Calibri"/>
        <family val="2"/>
        <scheme val="minor"/>
      </rPr>
      <t>N,max</t>
    </r>
    <r>
      <rPr>
        <sz val="10"/>
        <rFont val="Calibri"/>
        <family val="2"/>
        <scheme val="minor"/>
      </rPr>
      <t xml:space="preserve"> x t</t>
    </r>
    <r>
      <rPr>
        <vertAlign val="subscript"/>
        <sz val="10"/>
        <rFont val="Calibri"/>
        <family val="2"/>
        <scheme val="minor"/>
      </rPr>
      <t>N,GZ</t>
    </r>
  </si>
  <si>
    <r>
      <t>Q</t>
    </r>
    <r>
      <rPr>
        <vertAlign val="subscript"/>
        <sz val="10"/>
        <color theme="1"/>
        <rFont val="Calibri"/>
        <family val="2"/>
        <scheme val="minor"/>
      </rPr>
      <t>N,GZ</t>
    </r>
    <r>
      <rPr>
        <sz val="10"/>
        <color theme="1"/>
        <rFont val="Calibri"/>
        <family val="2"/>
        <scheme val="minor"/>
      </rPr>
      <t>/Q</t>
    </r>
    <r>
      <rPr>
        <vertAlign val="subscript"/>
        <sz val="10"/>
        <color theme="1"/>
        <rFont val="Calibri"/>
        <family val="2"/>
        <scheme val="minor"/>
      </rPr>
      <t>N,max</t>
    </r>
  </si>
  <si>
    <r>
      <t>pellet</t>
    </r>
    <r>
      <rPr>
        <b/>
        <vertAlign val="superscript"/>
        <sz val="10"/>
        <color theme="1"/>
        <rFont val="Calibri"/>
        <family val="2"/>
        <scheme val="minor"/>
      </rPr>
      <t>elegance</t>
    </r>
    <r>
      <rPr>
        <b/>
        <sz val="10"/>
        <color theme="1"/>
        <rFont val="Calibri"/>
        <family val="2"/>
        <scheme val="minor"/>
      </rPr>
      <t xml:space="preserve"> 10</t>
    </r>
  </si>
  <si>
    <r>
      <t>pellet</t>
    </r>
    <r>
      <rPr>
        <b/>
        <vertAlign val="superscript"/>
        <sz val="10"/>
        <color theme="1"/>
        <rFont val="Calibri"/>
        <family val="2"/>
        <scheme val="minor"/>
      </rPr>
      <t>elegance</t>
    </r>
    <r>
      <rPr>
        <b/>
        <sz val="10"/>
        <color theme="1"/>
        <rFont val="Calibri"/>
        <family val="2"/>
        <scheme val="minor"/>
      </rPr>
      <t xml:space="preserve"> 15</t>
    </r>
  </si>
  <si>
    <r>
      <t>pellet</t>
    </r>
    <r>
      <rPr>
        <b/>
        <vertAlign val="superscript"/>
        <sz val="10"/>
        <color theme="1"/>
        <rFont val="Calibri"/>
        <family val="2"/>
        <scheme val="minor"/>
      </rPr>
      <t>elegance</t>
    </r>
    <r>
      <rPr>
        <b/>
        <sz val="10"/>
        <color theme="1"/>
        <rFont val="Calibri"/>
        <family val="2"/>
        <scheme val="minor"/>
      </rPr>
      <t xml:space="preserve"> 20</t>
    </r>
  </si>
  <si>
    <r>
      <t>pellet</t>
    </r>
    <r>
      <rPr>
        <b/>
        <vertAlign val="superscript"/>
        <sz val="10"/>
        <color theme="1"/>
        <rFont val="Calibri"/>
        <family val="2"/>
        <scheme val="minor"/>
      </rPr>
      <t>elegance</t>
    </r>
    <r>
      <rPr>
        <b/>
        <sz val="10"/>
        <color theme="1"/>
        <rFont val="Calibri"/>
        <family val="2"/>
        <scheme val="minor"/>
      </rPr>
      <t xml:space="preserve"> 24</t>
    </r>
  </si>
  <si>
    <r>
      <t>pellet</t>
    </r>
    <r>
      <rPr>
        <b/>
        <vertAlign val="superscript"/>
        <sz val="10"/>
        <rFont val="Calibri"/>
        <family val="2"/>
        <scheme val="minor"/>
      </rPr>
      <t>top</t>
    </r>
    <r>
      <rPr>
        <b/>
        <sz val="10"/>
        <rFont val="Calibri"/>
        <family val="2"/>
        <scheme val="minor"/>
      </rPr>
      <t xml:space="preserve"> 15</t>
    </r>
  </si>
  <si>
    <r>
      <t>pellet</t>
    </r>
    <r>
      <rPr>
        <b/>
        <vertAlign val="superscript"/>
        <sz val="10"/>
        <rFont val="Calibri"/>
        <family val="2"/>
        <scheme val="minor"/>
      </rPr>
      <t>top</t>
    </r>
    <r>
      <rPr>
        <b/>
        <sz val="10"/>
        <rFont val="Calibri"/>
        <family val="2"/>
        <scheme val="minor"/>
      </rPr>
      <t xml:space="preserve"> 25</t>
    </r>
  </si>
  <si>
    <r>
      <t>pellet</t>
    </r>
    <r>
      <rPr>
        <b/>
        <vertAlign val="superscript"/>
        <sz val="10"/>
        <rFont val="Calibri"/>
        <family val="2"/>
        <scheme val="minor"/>
      </rPr>
      <t>top</t>
    </r>
    <r>
      <rPr>
        <b/>
        <sz val="10"/>
        <rFont val="Calibri"/>
        <family val="2"/>
        <scheme val="minor"/>
      </rPr>
      <t xml:space="preserve"> 35</t>
    </r>
  </si>
  <si>
    <r>
      <t>pellet</t>
    </r>
    <r>
      <rPr>
        <b/>
        <vertAlign val="superscript"/>
        <sz val="10"/>
        <rFont val="Calibri"/>
        <family val="2"/>
        <scheme val="minor"/>
      </rPr>
      <t>top</t>
    </r>
    <r>
      <rPr>
        <b/>
        <sz val="10"/>
        <rFont val="Calibri"/>
        <family val="2"/>
        <scheme val="minor"/>
      </rPr>
      <t xml:space="preserve"> 45</t>
    </r>
  </si>
  <si>
    <r>
      <t>pellet</t>
    </r>
    <r>
      <rPr>
        <b/>
        <vertAlign val="superscript"/>
        <sz val="10"/>
        <rFont val="Calibri"/>
        <family val="2"/>
        <scheme val="minor"/>
      </rPr>
      <t>top</t>
    </r>
    <r>
      <rPr>
        <b/>
        <sz val="10"/>
        <rFont val="Calibri"/>
        <family val="2"/>
        <scheme val="minor"/>
      </rPr>
      <t xml:space="preserve"> 49</t>
    </r>
  </si>
  <si>
    <r>
      <t>pellet</t>
    </r>
    <r>
      <rPr>
        <b/>
        <vertAlign val="superscript"/>
        <sz val="10"/>
        <rFont val="Calibri"/>
        <family val="2"/>
        <scheme val="minor"/>
      </rPr>
      <t>top</t>
    </r>
    <r>
      <rPr>
        <b/>
        <sz val="10"/>
        <rFont val="Calibri"/>
        <family val="2"/>
        <scheme val="minor"/>
      </rPr>
      <t xml:space="preserve"> 70</t>
    </r>
  </si>
  <si>
    <r>
      <t>octo</t>
    </r>
    <r>
      <rPr>
        <b/>
        <vertAlign val="superscript"/>
        <sz val="10"/>
        <rFont val="Calibri"/>
        <family val="2"/>
        <scheme val="minor"/>
      </rPr>
      <t>plus</t>
    </r>
    <r>
      <rPr>
        <b/>
        <sz val="10"/>
        <rFont val="Calibri"/>
        <family val="2"/>
        <scheme val="minor"/>
      </rPr>
      <t xml:space="preserve"> 10</t>
    </r>
  </si>
  <si>
    <r>
      <t>octo</t>
    </r>
    <r>
      <rPr>
        <b/>
        <vertAlign val="superscript"/>
        <sz val="10"/>
        <rFont val="Calibri"/>
        <family val="2"/>
        <scheme val="minor"/>
      </rPr>
      <t>plus</t>
    </r>
    <r>
      <rPr>
        <b/>
        <sz val="10"/>
        <rFont val="Calibri"/>
        <family val="2"/>
        <scheme val="minor"/>
      </rPr>
      <t xml:space="preserve"> 15</t>
    </r>
  </si>
  <si>
    <r>
      <t>octo</t>
    </r>
    <r>
      <rPr>
        <b/>
        <vertAlign val="superscript"/>
        <sz val="10"/>
        <rFont val="Calibri"/>
        <family val="2"/>
        <scheme val="minor"/>
      </rPr>
      <t>plus</t>
    </r>
    <r>
      <rPr>
        <b/>
        <sz val="10"/>
        <rFont val="Calibri"/>
        <family val="2"/>
        <scheme val="minor"/>
      </rPr>
      <t xml:space="preserve"> 22</t>
    </r>
  </si>
  <si>
    <r>
      <t>thermi</t>
    </r>
    <r>
      <rPr>
        <b/>
        <vertAlign val="superscript"/>
        <sz val="10"/>
        <rFont val="Calibri"/>
        <family val="2"/>
        <scheme val="minor"/>
      </rPr>
      <t>nator</t>
    </r>
    <r>
      <rPr>
        <b/>
        <sz val="10"/>
        <rFont val="Calibri"/>
        <family val="2"/>
        <scheme val="minor"/>
      </rPr>
      <t xml:space="preserve"> II 22</t>
    </r>
  </si>
  <si>
    <r>
      <t>thermi</t>
    </r>
    <r>
      <rPr>
        <b/>
        <vertAlign val="superscript"/>
        <sz val="10"/>
        <rFont val="Calibri"/>
        <family val="2"/>
        <scheme val="minor"/>
      </rPr>
      <t>nator</t>
    </r>
    <r>
      <rPr>
        <b/>
        <sz val="10"/>
        <rFont val="Calibri"/>
        <family val="2"/>
        <scheme val="minor"/>
      </rPr>
      <t xml:space="preserve"> II 30</t>
    </r>
  </si>
  <si>
    <r>
      <t>thermi</t>
    </r>
    <r>
      <rPr>
        <b/>
        <vertAlign val="superscript"/>
        <sz val="10"/>
        <rFont val="Calibri"/>
        <family val="2"/>
        <scheme val="minor"/>
      </rPr>
      <t>nator</t>
    </r>
    <r>
      <rPr>
        <b/>
        <sz val="10"/>
        <rFont val="Calibri"/>
        <family val="2"/>
        <scheme val="minor"/>
      </rPr>
      <t xml:space="preserve"> II 40</t>
    </r>
  </si>
  <si>
    <r>
      <t>thermi</t>
    </r>
    <r>
      <rPr>
        <b/>
        <vertAlign val="superscript"/>
        <sz val="10"/>
        <rFont val="Calibri"/>
        <family val="2"/>
        <scheme val="minor"/>
      </rPr>
      <t>nator</t>
    </r>
    <r>
      <rPr>
        <b/>
        <sz val="10"/>
        <rFont val="Calibri"/>
        <family val="2"/>
        <scheme val="minor"/>
      </rPr>
      <t xml:space="preserve"> II 49</t>
    </r>
  </si>
  <si>
    <r>
      <t>thermi</t>
    </r>
    <r>
      <rPr>
        <b/>
        <vertAlign val="superscript"/>
        <sz val="10"/>
        <rFont val="Calibri"/>
        <family val="2"/>
        <scheme val="minor"/>
      </rPr>
      <t>nator</t>
    </r>
    <r>
      <rPr>
        <b/>
        <sz val="10"/>
        <rFont val="Calibri"/>
        <family val="2"/>
        <scheme val="minor"/>
      </rPr>
      <t xml:space="preserve"> II 60</t>
    </r>
  </si>
  <si>
    <t>Mittelwert</t>
  </si>
  <si>
    <t>Minimalwert</t>
  </si>
  <si>
    <t>Maximalwert</t>
  </si>
  <si>
    <t>Rennergy</t>
  </si>
  <si>
    <t>Rennergy Systems</t>
  </si>
  <si>
    <t>Solarfocus</t>
  </si>
  <si>
    <t>Pellematic
PES 36</t>
  </si>
  <si>
    <t>Pellematic
PES 48</t>
  </si>
  <si>
    <t>Pellematic
PES 56</t>
  </si>
  <si>
    <t>Pellematic CONDENS
PEK2 10</t>
  </si>
  <si>
    <t>Pellematic CONDENS
PEK2 12</t>
  </si>
  <si>
    <t>Pellematic CONDENS
PEK2 14</t>
  </si>
  <si>
    <t>Pellematic CONDENS
PEK2 16</t>
  </si>
  <si>
    <t>Pellematic CONDENS
PEK2 18</t>
  </si>
  <si>
    <t xml:space="preserve">Standardwert zu Herstellerwert </t>
  </si>
  <si>
    <t xml:space="preserve">Verhältnis von </t>
  </si>
  <si>
    <t>Feuerungstechnik</t>
  </si>
  <si>
    <t>W</t>
  </si>
  <si>
    <t>kWh</t>
  </si>
  <si>
    <t>h</t>
  </si>
  <si>
    <t>kW</t>
  </si>
  <si>
    <t>K</t>
  </si>
  <si>
    <t>Gerätetyp</t>
  </si>
  <si>
    <t>zusammengestellt vom Deutschen Energieholz- und Pellet-Verband e.V. (DEPV), www.depv.de</t>
  </si>
  <si>
    <t>Hilfsenergiebedarf bei einem Grundzyklus</t>
  </si>
  <si>
    <t>Vom WE bei einem Grundzyklus abgegebene Nutzwärme</t>
  </si>
  <si>
    <t>Abkürzung</t>
  </si>
  <si>
    <t>Standardformel</t>
  </si>
  <si>
    <t>Standardwert</t>
  </si>
  <si>
    <t>Vom Wärmeerzeuger bei einem Grundzyklus abgegebene Nutzwärme</t>
  </si>
  <si>
    <r>
      <t xml:space="preserve">1 (bei ausschl. indirekter Wärmeabgabe)
0,5 (bei direkter </t>
    </r>
    <r>
      <rPr>
        <i/>
        <sz val="11"/>
        <rFont val="Calibri"/>
        <family val="2"/>
      </rPr>
      <t xml:space="preserve">und </t>
    </r>
    <r>
      <rPr>
        <sz val="11"/>
        <rFont val="Calibri"/>
        <family val="2"/>
      </rPr>
      <t>indirekter Wärmeabgabe)</t>
    </r>
  </si>
  <si>
    <t>Wasservolumen des Heizkreises inkl. des Puffers</t>
  </si>
  <si>
    <t>l</t>
  </si>
  <si>
    <t>SolvisLino 4
LI-4-10
3,0 - 9,9 kW</t>
  </si>
  <si>
    <t>SolvisLino 4
LI-4-15
4,3 - 15 kW</t>
  </si>
  <si>
    <t>SolvisLino 4
LI-4-21
6,3 - 21 kW</t>
  </si>
  <si>
    <t>SolvisLino 4
LI-4-26
7,5 - 25,9 kW</t>
  </si>
  <si>
    <t>SolvisLino 3
LI-3-10
2,9 – 10 kW</t>
  </si>
  <si>
    <t>SolvisLino 3
LI-3-15
4,3 – 15 kW</t>
  </si>
  <si>
    <t xml:space="preserve">SolvisLino 3
LI-3-21
6,3 – 21 kW </t>
  </si>
  <si>
    <t>SolvisLino 3
LI-3-26
7,5 – 25,9 kW</t>
  </si>
  <si>
    <t>RPE9T</t>
  </si>
  <si>
    <t>RPE12T</t>
  </si>
  <si>
    <t>RPP14T</t>
  </si>
  <si>
    <t>RPP22T</t>
  </si>
  <si>
    <t>RPP9T</t>
  </si>
  <si>
    <t>RPP12T</t>
  </si>
  <si>
    <t>RPP25T</t>
  </si>
  <si>
    <t>RPP31T</t>
  </si>
  <si>
    <t>RPP35T</t>
  </si>
  <si>
    <t>RPP40T</t>
  </si>
  <si>
    <t>RPP49T</t>
  </si>
  <si>
    <t>RPP60T</t>
  </si>
  <si>
    <t>RPM6</t>
  </si>
  <si>
    <t>RPM9</t>
  </si>
  <si>
    <t>RPM12</t>
  </si>
  <si>
    <t>RPP70</t>
  </si>
  <si>
    <t>RPP90</t>
  </si>
  <si>
    <t>RPP100</t>
  </si>
  <si>
    <t>RPP110</t>
  </si>
  <si>
    <t>RPP120</t>
  </si>
  <si>
    <t>93.5</t>
  </si>
  <si>
    <t>Pellletkessel</t>
  </si>
  <si>
    <t xml:space="preserve">BioLyt (43) </t>
  </si>
  <si>
    <t xml:space="preserve">BioLyt (75) </t>
  </si>
  <si>
    <t xml:space="preserve">BioLyt (150) </t>
  </si>
  <si>
    <t>Kennwerte auf Basis der Herstellerkennwerte</t>
  </si>
  <si>
    <t>Formeln</t>
  </si>
  <si>
    <t>Werte</t>
  </si>
  <si>
    <t>Bezeichnung</t>
  </si>
  <si>
    <r>
      <t>0,8 x A</t>
    </r>
    <r>
      <rPr>
        <vertAlign val="subscript"/>
        <sz val="10"/>
        <rFont val="Calibri"/>
        <family val="2"/>
        <scheme val="minor"/>
      </rPr>
      <t xml:space="preserve">N </t>
    </r>
    <r>
      <rPr>
        <sz val="10"/>
        <rFont val="Calibri"/>
        <family val="2"/>
        <scheme val="minor"/>
      </rPr>
      <t>+ 30 x Q</t>
    </r>
    <r>
      <rPr>
        <vertAlign val="subscript"/>
        <sz val="10"/>
        <rFont val="Calibri"/>
        <family val="2"/>
        <scheme val="minor"/>
      </rPr>
      <t>N,max</t>
    </r>
  </si>
  <si>
    <t>Akürzung</t>
  </si>
  <si>
    <t>Bezeichnung des Kennwerts</t>
  </si>
  <si>
    <t>Mittelwerte bzw. Formeln, die sinnvoll anstelle der Standardwerte verwendet werden können, sofern Herstellerkennwerte nicht zur Hand sind (nicht bei KfW- und EnEV-nachweisen und Energieausweisen).</t>
  </si>
  <si>
    <t>mittl. Abweichung</t>
  </si>
  <si>
    <t>HPK-RA 5.2
12,5/14,5/19,5</t>
  </si>
  <si>
    <t>HPK-RA 6.2
15/20/25</t>
  </si>
  <si>
    <t>geräteabhängig</t>
  </si>
  <si>
    <t>Haken nur bei Errichtung eines externen Pelletlagers setzen</t>
  </si>
  <si>
    <t xml:space="preserve">Hilfsenergie einer automat. Förderung berücksichtigen? </t>
  </si>
  <si>
    <t>Hilfsenergie einer automatischen Förderung berücksichtigen?</t>
  </si>
  <si>
    <t>-</t>
  </si>
  <si>
    <t>HDG K10</t>
  </si>
  <si>
    <t>HDG K15</t>
  </si>
  <si>
    <t>HDG K21</t>
  </si>
  <si>
    <t>HDG K26</t>
  </si>
  <si>
    <t>HDG K35</t>
  </si>
  <si>
    <t>HDG K45</t>
  </si>
  <si>
    <t>HDG K60</t>
  </si>
  <si>
    <t>HDG Compact 25</t>
  </si>
  <si>
    <t>HDG Compact 35</t>
  </si>
  <si>
    <t>HDG Compact 50</t>
  </si>
  <si>
    <t>HDG Compact 65</t>
  </si>
  <si>
    <t>HDG Compact 80</t>
  </si>
  <si>
    <t>HDG Compact 100</t>
  </si>
  <si>
    <t>HDG Compact 105</t>
  </si>
  <si>
    <t>HDG Compact 115</t>
  </si>
  <si>
    <t>HDG Compact 150</t>
  </si>
  <si>
    <t>HDG Compact 200</t>
  </si>
  <si>
    <t>HDG M300</t>
  </si>
  <si>
    <t>HDG M350</t>
  </si>
  <si>
    <t>HDG M400</t>
  </si>
  <si>
    <t>Spanner Re²</t>
  </si>
  <si>
    <t>PZ 100</t>
  </si>
  <si>
    <t>Hilfsenergiebedarf Grundzyklus [kWh]</t>
  </si>
  <si>
    <t>mittl. el. Leistungsaufn. im stat. Betrieb [W]</t>
  </si>
  <si>
    <t>Hersteller- zu Standardw.</t>
  </si>
  <si>
    <t>b. d. mittl. el. Leistungsaufn. im stat. Betrieb</t>
  </si>
  <si>
    <t>beim Hilfsenergiebedarf im Grundzyklus</t>
  </si>
  <si>
    <t>beim Wirkungsgrad im stationären Betrieb</t>
  </si>
  <si>
    <t>HDG K10 V2</t>
  </si>
  <si>
    <t>HDG K15 V2</t>
  </si>
  <si>
    <t>HDG K21 V2</t>
  </si>
  <si>
    <t>HDG K26 V2</t>
  </si>
  <si>
    <t>Pellematic Smart XS 10</t>
  </si>
  <si>
    <t>Pellematic Smart XS 12</t>
  </si>
  <si>
    <t>Pellematic Smart XS 14</t>
  </si>
  <si>
    <t>Pellematic Smart XS 16</t>
  </si>
  <si>
    <t>Pellematic Smart XS 18</t>
  </si>
  <si>
    <t>integrierten Pufferspeicher (335 l) berücksichtigen!</t>
  </si>
  <si>
    <t>Pellematic  Maxi BWT
PESK 41</t>
  </si>
  <si>
    <t>Pellematic  Maxi BWT
PESK 55</t>
  </si>
  <si>
    <t>Pellematic  Maxi BWT
PESK 64</t>
  </si>
  <si>
    <r>
      <t>0,90 x η</t>
    </r>
    <r>
      <rPr>
        <b/>
        <vertAlign val="subscript"/>
        <sz val="10"/>
        <color theme="1"/>
        <rFont val="Calibri"/>
        <family val="2"/>
        <scheme val="minor"/>
      </rPr>
      <t>SB</t>
    </r>
  </si>
  <si>
    <r>
      <t>0,85 x Q</t>
    </r>
    <r>
      <rPr>
        <b/>
        <vertAlign val="subscript"/>
        <sz val="10"/>
        <color theme="1"/>
        <rFont val="Calibri"/>
        <family val="2"/>
        <scheme val="minor"/>
      </rPr>
      <t>N,max</t>
    </r>
  </si>
  <si>
    <r>
      <t>0,8 x A</t>
    </r>
    <r>
      <rPr>
        <b/>
        <vertAlign val="subscript"/>
        <sz val="10"/>
        <color theme="1"/>
        <rFont val="Calibri"/>
        <family val="2"/>
        <scheme val="minor"/>
      </rPr>
      <t xml:space="preserve">N </t>
    </r>
    <r>
      <rPr>
        <b/>
        <sz val="10"/>
        <color theme="1"/>
        <rFont val="Calibri"/>
        <family val="2"/>
        <scheme val="minor"/>
      </rPr>
      <t>+ 30 x Q</t>
    </r>
    <r>
      <rPr>
        <b/>
        <vertAlign val="subscript"/>
        <sz val="10"/>
        <color theme="1"/>
        <rFont val="Calibri"/>
        <family val="2"/>
        <scheme val="minor"/>
      </rPr>
      <t>N,max</t>
    </r>
  </si>
  <si>
    <r>
      <t>η</t>
    </r>
    <r>
      <rPr>
        <b/>
        <vertAlign val="subscript"/>
        <sz val="10"/>
        <color theme="1"/>
        <rFont val="Calibri"/>
        <family val="2"/>
        <scheme val="minor"/>
      </rPr>
      <t>SB</t>
    </r>
  </si>
  <si>
    <r>
      <t>η</t>
    </r>
    <r>
      <rPr>
        <b/>
        <vertAlign val="subscript"/>
        <sz val="10"/>
        <color theme="1"/>
        <rFont val="Calibri"/>
        <family val="2"/>
        <scheme val="minor"/>
      </rPr>
      <t>GZ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</si>
  <si>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N,GZ</t>
    </r>
  </si>
  <si>
    <r>
      <t>t</t>
    </r>
    <r>
      <rPr>
        <b/>
        <vertAlign val="subscript"/>
        <sz val="10"/>
        <color theme="1"/>
        <rFont val="Calibri"/>
        <family val="2"/>
        <scheme val="minor"/>
      </rPr>
      <t>N,GZ</t>
    </r>
  </si>
  <si>
    <r>
      <t>Z</t>
    </r>
    <r>
      <rPr>
        <b/>
        <vertAlign val="subscript"/>
        <sz val="10"/>
        <color theme="1"/>
        <rFont val="Calibri"/>
        <family val="2"/>
        <scheme val="minor"/>
      </rPr>
      <t>HK,m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</si>
  <si>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N,max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</si>
  <si>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N,m</t>
    </r>
  </si>
  <si>
    <r>
      <t>V</t>
    </r>
    <r>
      <rPr>
        <b/>
        <vertAlign val="subscript"/>
        <sz val="10"/>
        <color theme="1"/>
        <rFont val="Calibri"/>
        <family val="2"/>
        <scheme val="minor"/>
      </rPr>
      <t>J,HK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</si>
  <si>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HE,GZ</t>
    </r>
  </si>
  <si>
    <r>
      <t>P</t>
    </r>
    <r>
      <rPr>
        <b/>
        <vertAlign val="subscript"/>
        <sz val="10"/>
        <color theme="1"/>
        <rFont val="Calibri"/>
        <family val="2"/>
        <scheme val="minor"/>
      </rPr>
      <t>el,SB</t>
    </r>
  </si>
  <si>
    <t>HP 03 K Flash</t>
  </si>
  <si>
    <t>HP 04 K Flash</t>
  </si>
  <si>
    <t>Balance/K Typ HP 02 K</t>
  </si>
  <si>
    <t>Pellet-Brennwertkessel</t>
  </si>
  <si>
    <t>Vitoligno
300-C (VL3C)
2,4-8 kW</t>
  </si>
  <si>
    <t>Vitoligno
300-C (VL3C)
2,4-12 kW</t>
  </si>
  <si>
    <t>Vitoligno
300-C (VL3C)
6-18 kW</t>
  </si>
  <si>
    <t>Vitoligno
300-C (VL3C)
8-24 kW</t>
  </si>
  <si>
    <t>Vitoligno
300-C (VL3C)
11-32 kW</t>
  </si>
  <si>
    <t>Vitoligno
300-C (VL3C)
13-40 kW</t>
  </si>
  <si>
    <t>Vitoligno
300-C (VL3C)
16-48 kW</t>
  </si>
  <si>
    <t>Vitoligno
300-C (VL3C)
18-60 kW</t>
  </si>
  <si>
    <t>Vitoligno
300-C (VL3C)
21-70 kW</t>
  </si>
  <si>
    <t>Vitoligno
300-C (VL3C)
24-80 kW</t>
  </si>
  <si>
    <t>Vitoligno
300-C (VL3C)
24-99 kW</t>
  </si>
  <si>
    <t>Vitoligno
300-C (VL3C)
24-101 kW</t>
  </si>
  <si>
    <t>Vitoligno
300-H (VH3)
15-50 kW</t>
  </si>
  <si>
    <t>Vitoligno
300-H (VH3)
18-60 kW</t>
  </si>
  <si>
    <t>Vitoligno
300-H (VH3)
24-80 kW</t>
  </si>
  <si>
    <t>Vitoligno
300-H (VH3)
30-99 kW</t>
  </si>
  <si>
    <t>Vitoligno
300-H (VH3)
30-101 kW</t>
  </si>
  <si>
    <t>HDG K33 V2</t>
  </si>
  <si>
    <t>HDG M175</t>
  </si>
  <si>
    <t>HDG M200</t>
  </si>
  <si>
    <t>HDG M240</t>
  </si>
  <si>
    <t>Standardwerte nach DIN V 4701-10</t>
  </si>
  <si>
    <t>Hargassner</t>
  </si>
  <si>
    <t>Nano PK 6.3</t>
  </si>
  <si>
    <t>Nano PK 7.3</t>
  </si>
  <si>
    <t>Nano PK 9.3</t>
  </si>
  <si>
    <t>Nano PK 12.3</t>
  </si>
  <si>
    <t>Nano PK 15.3</t>
  </si>
  <si>
    <t>ECO-HK 20
Holzpellets</t>
  </si>
  <si>
    <t>ECO-HK 30
Holzpellets</t>
  </si>
  <si>
    <t>ECO-HK 35
Holzpellets</t>
  </si>
  <si>
    <t>ECO-HK 40
Holzpellets</t>
  </si>
  <si>
    <t>ECO-HK 50
Holzpellets</t>
  </si>
  <si>
    <t>ECO-HK 60
Holzpellets</t>
  </si>
  <si>
    <t>ECO-HK 65
Holzpellets</t>
  </si>
  <si>
    <t>ECO-HK 70
Holzpellets</t>
  </si>
  <si>
    <t>ECO-HK 90
Holzpellets</t>
  </si>
  <si>
    <t>ECO-HK 100
Holzpellets</t>
  </si>
  <si>
    <t>ECO-HK 110
Holzpellets</t>
  </si>
  <si>
    <t>ECO-PK 150</t>
  </si>
  <si>
    <t>ECO-HK 150
Holzpellets</t>
  </si>
  <si>
    <t>ECO-PK 200</t>
  </si>
  <si>
    <t>ECO-HK 200
Holzpellets</t>
  </si>
  <si>
    <t>ECO HK 250
Holzpellets</t>
  </si>
  <si>
    <t>ECO-HK 300
Holzpellets</t>
  </si>
  <si>
    <t>ECO-HK 330
Holzpellets</t>
  </si>
  <si>
    <t>Classic 9</t>
  </si>
  <si>
    <t>Classic 12</t>
  </si>
  <si>
    <t>Classic 14</t>
  </si>
  <si>
    <t>Classic 15</t>
  </si>
  <si>
    <t>Classic 22</t>
  </si>
  <si>
    <t>Classic 25
Lambda</t>
  </si>
  <si>
    <t>Classic 31
Lambda</t>
  </si>
  <si>
    <t>Classic 35
Lambda</t>
  </si>
  <si>
    <t>Classic 40
Lambda</t>
  </si>
  <si>
    <t>Classic 49
Lambda</t>
  </si>
  <si>
    <t>Classic 60
Lambda</t>
  </si>
  <si>
    <t>RHP 20
Pellets</t>
  </si>
  <si>
    <t>RHP 30
Pellets</t>
  </si>
  <si>
    <t>RHP 35
Pellets</t>
  </si>
  <si>
    <t>RHP 40
Pellets</t>
  </si>
  <si>
    <t>RHP 50
Pellets</t>
  </si>
  <si>
    <t>RHP 60
Pellets</t>
  </si>
  <si>
    <t>RPP 120
Pellets</t>
  </si>
  <si>
    <r>
      <t>Q</t>
    </r>
    <r>
      <rPr>
        <vertAlign val="subscript"/>
        <sz val="10"/>
        <rFont val="Calibri"/>
        <family val="2"/>
        <scheme val="minor"/>
      </rPr>
      <t xml:space="preserve">N,GZ x  </t>
    </r>
    <r>
      <rPr>
        <sz val="10"/>
        <rFont val="Calibri"/>
        <family val="2"/>
        <scheme val="minor"/>
      </rPr>
      <t>P</t>
    </r>
    <r>
      <rPr>
        <vertAlign val="subscript"/>
        <sz val="10"/>
        <rFont val="Calibri"/>
        <family val="2"/>
        <scheme val="minor"/>
      </rPr>
      <t>el,SB</t>
    </r>
    <r>
      <rPr>
        <sz val="10"/>
        <rFont val="Calibri"/>
        <family val="2"/>
        <scheme val="minor"/>
      </rPr>
      <t>/1000</t>
    </r>
  </si>
  <si>
    <t>ETA</t>
  </si>
  <si>
    <t>Fröling</t>
  </si>
  <si>
    <t>Paradigma</t>
  </si>
  <si>
    <t>Ökofen</t>
  </si>
  <si>
    <t>TX 150</t>
  </si>
  <si>
    <t>TX 200</t>
  </si>
  <si>
    <t>TX 225</t>
  </si>
  <si>
    <t>TX 250</t>
  </si>
  <si>
    <t>Turbomat 150</t>
  </si>
  <si>
    <t>Turbomat 200</t>
  </si>
  <si>
    <t>Turbomat 250</t>
  </si>
  <si>
    <t>Turbomat 300</t>
  </si>
  <si>
    <t>Turbomat 320</t>
  </si>
  <si>
    <t>Turbomat 400</t>
  </si>
  <si>
    <t>P4 Pellet 15 BW</t>
  </si>
  <si>
    <t>P4 Pellet 20 BW</t>
  </si>
  <si>
    <t>P4 Pellet 25 BW</t>
  </si>
  <si>
    <t>P4 Pellet 32 BW</t>
  </si>
  <si>
    <t>P4 Pellet 38 BW</t>
  </si>
  <si>
    <t>P4 Pellet 48 BW</t>
  </si>
  <si>
    <t>P4 Pellet 60 BW</t>
  </si>
  <si>
    <t>TI 350</t>
  </si>
  <si>
    <t>SP Dual 15</t>
  </si>
  <si>
    <t>SP Dual 22</t>
  </si>
  <si>
    <t>SP Dual 28</t>
  </si>
  <si>
    <t>SP Dual 34</t>
  </si>
  <si>
    <t>SP Dual 40</t>
  </si>
  <si>
    <t>Pelletti Touch PES 12</t>
  </si>
  <si>
    <t>Pelletti Touch PES 15</t>
  </si>
  <si>
    <t>Pelletti Touch PES 20</t>
  </si>
  <si>
    <t>Pelletti Touch PES 25</t>
  </si>
  <si>
    <t>Pelletti Touch PES 32</t>
  </si>
  <si>
    <t>Pelletti Maxi Touch PES 36</t>
  </si>
  <si>
    <t>Pelletti Maxi Touch PES 48</t>
  </si>
  <si>
    <t>Pelletti Maxi Touch PES 56</t>
  </si>
  <si>
    <t>PELEO
10</t>
  </si>
  <si>
    <t>PELEO
12</t>
  </si>
  <si>
    <t>PELEO
14</t>
  </si>
  <si>
    <t>PELEO
16</t>
  </si>
  <si>
    <t>PELEO OPTIMA
10</t>
  </si>
  <si>
    <t>PELEO OPTIMA
12</t>
  </si>
  <si>
    <t>PELEO OPTIMA
14</t>
  </si>
  <si>
    <t>PELEO OPTIMA
16</t>
  </si>
  <si>
    <t>PELEO OPTIMA
18</t>
  </si>
  <si>
    <t>Pelletti Touch BWT
PESK 25</t>
  </si>
  <si>
    <t>Pelletti Touch BWT
PESK 32</t>
  </si>
  <si>
    <t>Pelletti Maxi Touch BWT
PESK 41</t>
  </si>
  <si>
    <t>Pelletti Maxi Touch BWT
PESK 49</t>
  </si>
  <si>
    <t>Pelletti Maxi Touch BWT
PESK 55</t>
  </si>
  <si>
    <t>Pelletti Maxi Touch BWT
PESK 64</t>
  </si>
  <si>
    <t>PE1
Pellet 7</t>
  </si>
  <si>
    <t>PE1
Pellet 10</t>
  </si>
  <si>
    <t>PE1
Pellet 15</t>
  </si>
  <si>
    <t>PE1
Pellet 20</t>
  </si>
  <si>
    <t>PE1
Pellet 25</t>
  </si>
  <si>
    <t>PE1
Pellet 30</t>
  </si>
  <si>
    <t>PE1
Pellet 35</t>
  </si>
  <si>
    <t>P4
 Pellet 15</t>
  </si>
  <si>
    <t>P4
 Pellet 20</t>
  </si>
  <si>
    <t>P4
 Pellet 25</t>
  </si>
  <si>
    <t>P4
 Pellet 32</t>
  </si>
  <si>
    <t>P4
 Pellet 38</t>
  </si>
  <si>
    <t>P4
 Pellet 48</t>
  </si>
  <si>
    <t>P4
 Pellet 60</t>
  </si>
  <si>
    <t>P4
 Pellet 70 (F)</t>
  </si>
  <si>
    <t>P4
 Pellet 80</t>
  </si>
  <si>
    <t>P4
 Pellet 100</t>
  </si>
  <si>
    <t>P4
 Pellet 105</t>
  </si>
  <si>
    <t>SP Dual compact 15</t>
  </si>
  <si>
    <t>SP Dual compact 20</t>
  </si>
  <si>
    <t>T4 - 70 (F)</t>
  </si>
  <si>
    <t>T4 - 24</t>
  </si>
  <si>
    <t>T4 - 30</t>
  </si>
  <si>
    <t>T4 - 40</t>
  </si>
  <si>
    <t>T4 - 50</t>
  </si>
  <si>
    <t>T4 - 60</t>
  </si>
  <si>
    <t>T4 - 75</t>
  </si>
  <si>
    <t>T4 - 90</t>
  </si>
  <si>
    <t>T4 - 100</t>
  </si>
  <si>
    <t>T4 - 110</t>
  </si>
  <si>
    <t>T4 - 130</t>
  </si>
  <si>
    <t>T4 - 150</t>
  </si>
  <si>
    <t>PE1 Pellet 15 BW</t>
  </si>
  <si>
    <t>PE1 Pellet 20 BW</t>
  </si>
  <si>
    <t>SP Dual compact 15 BW</t>
  </si>
  <si>
    <t>SP Dual compact 20 BW</t>
  </si>
  <si>
    <t>T4 - 24
BW (PE)</t>
  </si>
  <si>
    <t>Windhager</t>
  </si>
  <si>
    <t xml:space="preserve">Rennergy </t>
  </si>
  <si>
    <t>SHT</t>
  </si>
  <si>
    <t>Turbomat 500</t>
  </si>
  <si>
    <t>Windhgaer</t>
  </si>
  <si>
    <t>BioWIN2
BW102</t>
  </si>
  <si>
    <t>BioWIN2
BW152</t>
  </si>
  <si>
    <t>BioWIN2
BW212</t>
  </si>
  <si>
    <t>BioWIN2
BW262</t>
  </si>
  <si>
    <t>BioWIN2
BW332</t>
  </si>
  <si>
    <t>BioWINXL
BW350</t>
  </si>
  <si>
    <t>FireWIN
FW90</t>
  </si>
  <si>
    <t>FireWIN
FW120</t>
  </si>
  <si>
    <t>BioWIN2Plus
BW102P</t>
  </si>
  <si>
    <t>BioWIN2Plus
BW152P</t>
  </si>
  <si>
    <t>BioWIN2Plus
BW212P</t>
  </si>
  <si>
    <t>BioWIN2Plus
BW262P</t>
  </si>
  <si>
    <t>BioWINXL
BW450</t>
  </si>
  <si>
    <t>BioWINXL
BW600</t>
  </si>
  <si>
    <t>PU 7</t>
  </si>
  <si>
    <t>PU 11</t>
  </si>
  <si>
    <t>PU 15</t>
  </si>
  <si>
    <t>PC 20</t>
  </si>
  <si>
    <t>PC 25</t>
  </si>
  <si>
    <t>PC 32</t>
  </si>
  <si>
    <t>PC 33</t>
  </si>
  <si>
    <t>PC 40</t>
  </si>
  <si>
    <t>PC 45</t>
  </si>
  <si>
    <t>PC 50</t>
  </si>
  <si>
    <t>PC 60</t>
  </si>
  <si>
    <t>PC 70</t>
  </si>
  <si>
    <t>PC 80</t>
  </si>
  <si>
    <t>PC 100</t>
  </si>
  <si>
    <t>PC 105</t>
  </si>
  <si>
    <t>PE-K 105</t>
  </si>
  <si>
    <t>PE-K 110</t>
  </si>
  <si>
    <t>PE-K 140</t>
  </si>
  <si>
    <t>PE-K 180</t>
  </si>
  <si>
    <t>PE-K 199</t>
  </si>
  <si>
    <t>PE-K 220</t>
  </si>
  <si>
    <t>eHack 25</t>
  </si>
  <si>
    <t>eHack 32</t>
  </si>
  <si>
    <t>eHack 45</t>
  </si>
  <si>
    <t>eHack 50</t>
  </si>
  <si>
    <t>eHack 60</t>
  </si>
  <si>
    <t>eHack 70</t>
  </si>
  <si>
    <t>eHack 80</t>
  </si>
  <si>
    <t>eHack 100</t>
  </si>
  <si>
    <t>eHack 110</t>
  </si>
  <si>
    <t>eHack 120</t>
  </si>
  <si>
    <t>eHack 130</t>
  </si>
  <si>
    <t>ETA TWIN 20</t>
  </si>
  <si>
    <t>ETA TWIN 26</t>
  </si>
  <si>
    <t>ETA TWIN 40</t>
  </si>
  <si>
    <t>ETA TWIN 50</t>
  </si>
  <si>
    <t>Hackgutkessel im Pelletbetrieb</t>
  </si>
  <si>
    <t>Pelletbrenner Stückholzkessel</t>
  </si>
  <si>
    <t>Pellematic Compact PES2 10</t>
  </si>
  <si>
    <t>Pellematic Compact PES2 12</t>
  </si>
  <si>
    <t>Pellematic Compact PES2 14</t>
  </si>
  <si>
    <t>Pellematic Compact PES2 16</t>
  </si>
  <si>
    <t>projektspezifisch</t>
  </si>
  <si>
    <t>Pellematic
PES 12</t>
  </si>
  <si>
    <t>Pellematic
PES 15</t>
  </si>
  <si>
    <t>Pellematic
PES 20</t>
  </si>
  <si>
    <t>Pellematic
PES 25</t>
  </si>
  <si>
    <t>Pellematic
PES 32</t>
  </si>
  <si>
    <t>Pellematic Plus PESK 25</t>
  </si>
  <si>
    <t>Pellematic Plus PESK 32</t>
  </si>
  <si>
    <t>Pellematic  Maxi BWT
PESK 49</t>
  </si>
  <si>
    <t>Hack VR 333</t>
  </si>
  <si>
    <t>Hack VR 350</t>
  </si>
  <si>
    <t>Hack VR 500</t>
  </si>
  <si>
    <t>Energetische Kennwerte für Pelletkessel in der Systematik der DIN V 4701-10: 2003-08</t>
  </si>
  <si>
    <t>HPK-RA9.3
40</t>
  </si>
  <si>
    <t>HPK-RA 10.3
120</t>
  </si>
  <si>
    <t>HPK-RA 4.2
145</t>
  </si>
  <si>
    <t>HPK-RA 4.2
160</t>
  </si>
  <si>
    <t>HPK-RA 9.3
30</t>
  </si>
  <si>
    <t>HPK-RA 9.3
35</t>
  </si>
  <si>
    <t>HPK.RA 12.2
49</t>
  </si>
  <si>
    <t>HPK.RA 12.2
59</t>
  </si>
  <si>
    <t>HPK-RA 3.3
75</t>
  </si>
  <si>
    <t>HPK-RA 3.3
85</t>
  </si>
  <si>
    <t>HPK-RA 10.3
100</t>
  </si>
  <si>
    <t>ePE-K 100</t>
  </si>
  <si>
    <t>ePE-K 110</t>
  </si>
  <si>
    <t>ePE-K 120</t>
  </si>
  <si>
    <t>ePE-K 130</t>
  </si>
  <si>
    <t>Hack VR 250</t>
  </si>
  <si>
    <t>Easyfire
EF2 S/GS/V 8</t>
  </si>
  <si>
    <t>Easyfire
EF2 S/GS/V 12</t>
  </si>
  <si>
    <t>Easyfire
EF2 S/GS/V 15</t>
  </si>
  <si>
    <t>Easyfire
EF2 S/GS/V 22</t>
  </si>
  <si>
    <t>Easyfire
EF2 S/GS/V 25</t>
  </si>
  <si>
    <t>Easyfire
EF2 S/GS/V 30</t>
  </si>
  <si>
    <t>Easyfire
EF2 S/GS/V 35</t>
  </si>
  <si>
    <t>Easyfire
EF2 S/GS/V 38</t>
  </si>
  <si>
    <t>Powerfire
TDS 150</t>
  </si>
  <si>
    <t>Powerfire
TDS 240</t>
  </si>
  <si>
    <t>Powerfire
TDS 300</t>
  </si>
  <si>
    <t>Multifire 
MF2 D/ZI 20</t>
  </si>
  <si>
    <t>Multifire 
MF2 D/ZI 30</t>
  </si>
  <si>
    <t>Multifire 
MF2 D/ZI 40</t>
  </si>
  <si>
    <t>Multifire 
MF2 D/ZI 45</t>
  </si>
  <si>
    <t>Multifire 
MF2 D/ZI 50</t>
  </si>
  <si>
    <t>Multifire 
MF2 D/ZI 60</t>
  </si>
  <si>
    <t>Multifire 
MF2 D/ZI 65</t>
  </si>
  <si>
    <t>Multifire 
MF2 D/ZI 70</t>
  </si>
  <si>
    <t>Multifire 
MF2 D/ZI 80</t>
  </si>
  <si>
    <t>Multifire 
MF2 D/ZI 100</t>
  </si>
  <si>
    <t>Multifire 
MF2 D/ZI 108</t>
  </si>
  <si>
    <t>Multifire 
MF2 D/ZI 120</t>
  </si>
  <si>
    <t>Multifire 
MF2 R D/ZI 40</t>
  </si>
  <si>
    <t>Multifire 
MF2 R D/ZI 45</t>
  </si>
  <si>
    <t>Multifire 
MF2 R D/ZI 50</t>
  </si>
  <si>
    <t>Multifire 
MF2 R D/ZI 60</t>
  </si>
  <si>
    <t>Multifire 
MF2 R D/ZI 65</t>
  </si>
  <si>
    <t>Multifire 
MF2 R D/ZI 70</t>
  </si>
  <si>
    <t>Multifire 
MF2 R D/ZI 80</t>
  </si>
  <si>
    <t>Multifire 
MF2 R D/ZI 100</t>
  </si>
  <si>
    <t>Multifire 
MF2 R D/ZI 108</t>
  </si>
  <si>
    <t>Multifire 
MF2 R D/ZI 120</t>
  </si>
  <si>
    <t>Multifire 
MF2 ER D/ZI 40</t>
  </si>
  <si>
    <t>Multifire 
MF2 ER D/ZI 45</t>
  </si>
  <si>
    <t>Multifire 
MF2 ER D/ZI 50</t>
  </si>
  <si>
    <t>Multifire 
MF2 ER D/ZI 60</t>
  </si>
  <si>
    <t>Multifire 
MF2 ER D/ZI 65</t>
  </si>
  <si>
    <t>Multifire 
MF2 ER D/ZI 70</t>
  </si>
  <si>
    <t>Multifire 
MF2 ER D/ZI 80</t>
  </si>
  <si>
    <t>Multifire 
MF2 ER D/ZI 100</t>
  </si>
  <si>
    <t>Multifire 
MF2 ER D/ZI 108</t>
  </si>
  <si>
    <t>Multifire 
MF2 ER D/ZI 120</t>
  </si>
  <si>
    <t>Pelletfire Plus MF2 S/GS 45</t>
  </si>
  <si>
    <t>Pelletfire Plus MF2 S/GS 50</t>
  </si>
  <si>
    <t>Pelletfire Plus MF2 S/GS 55</t>
  </si>
  <si>
    <t>Pelletfire Plus MF2 S/GS 65</t>
  </si>
  <si>
    <t>Pelletfire Plus MF2 S/GS 70</t>
  </si>
  <si>
    <t>Pelletfire Plus MF2 S/GS 75</t>
  </si>
  <si>
    <t>Easyfire 1
USP V 10</t>
  </si>
  <si>
    <t>Easyfire 1
USP V 15</t>
  </si>
  <si>
    <t>Easyfire 1
USP V 20</t>
  </si>
  <si>
    <t>Easyfire 1 Plus
USP GS 10</t>
  </si>
  <si>
    <t>Easyfire 1 Plus
USP GS 15</t>
  </si>
  <si>
    <t>Easyfire 1 Plus
USP GS 20</t>
  </si>
  <si>
    <t>Easyfire CC4
EF2 S/GS/V 10</t>
  </si>
  <si>
    <t>Easyfire CC4
EF2 S/GS/V 12</t>
  </si>
  <si>
    <t>Easyfire CC4
EF2 S/GS/V 15</t>
  </si>
  <si>
    <t>Easyfire CC4
EF2 S/GS/V 22</t>
  </si>
  <si>
    <t>Easyfire CC4
EF2 S/GS/V 25</t>
  </si>
  <si>
    <t>Easyfire CC4
EF2 S/GS/V 30</t>
  </si>
  <si>
    <t>Easyfire CC4
EF2 S/GS/V 35</t>
  </si>
  <si>
    <t>Easyfire CC4
EF2 S/GS/V 40</t>
  </si>
  <si>
    <t>Pelletfire Plus MF2 R S/GS 45</t>
  </si>
  <si>
    <t>Pelletfire Plus MF2 R S/GS 50</t>
  </si>
  <si>
    <t>Pelletfire Plus MF2 R S/GS 55</t>
  </si>
  <si>
    <t>Pelletfire Plus MF2 R S/GS 65</t>
  </si>
  <si>
    <t>Pelletfire Plus MF2 R S/GS 70</t>
  </si>
  <si>
    <t>Pelletfire Plus MF2 R S/GS 75</t>
  </si>
  <si>
    <t>Pelletfire Plus MF2 R S/GS 95</t>
  </si>
  <si>
    <t>Pelletfire Plus MF2 R S/GS 100</t>
  </si>
  <si>
    <t>Pelletfire Plus MF2 R S/GS 108</t>
  </si>
  <si>
    <t>Pelletfire Plus MF2 R S/GS 115</t>
  </si>
  <si>
    <t>Pelletfire Plus MF2 R S/GS 125</t>
  </si>
  <si>
    <t>Pelletfire Plus MF2 R S/GS 135</t>
  </si>
  <si>
    <t>Pelletfire Plus MF2 ER S/GS 45</t>
  </si>
  <si>
    <t>Pelletfire Plus MF2 ER S/GS 50</t>
  </si>
  <si>
    <t>Pelletfire Plus MF2 ER S/GS 55</t>
  </si>
  <si>
    <t>Pelletfire Plus MF2 ER S/GS 65</t>
  </si>
  <si>
    <t>Pelletfire Plus MF2 ER S/GS 70</t>
  </si>
  <si>
    <t>Pelletfire Plus MF2 ER S/GS 75</t>
  </si>
  <si>
    <t>Pelletfire Plus MF2 ER S/GS 95</t>
  </si>
  <si>
    <t>Pelletfire Plus MF2 ER S/GS 100</t>
  </si>
  <si>
    <t>Pelletfire Plus MF2 ER S/GS 108</t>
  </si>
  <si>
    <t>Pelletfire Plus MF2 ER S/GS 115</t>
  </si>
  <si>
    <t>Pelletfire Plus MF2 ER S/GS 125</t>
  </si>
  <si>
    <t>Pelletfire Plus MF2 ER S/GS 135</t>
  </si>
  <si>
    <t>Pellet-Brennwertkessel:</t>
  </si>
  <si>
    <t>Pelletkessel:</t>
  </si>
  <si>
    <t>mittlere Abweichung</t>
  </si>
  <si>
    <t>Statistische Auswertung</t>
  </si>
  <si>
    <r>
      <t>0,90 x η</t>
    </r>
    <r>
      <rPr>
        <b/>
        <vertAlign val="subscript"/>
        <sz val="11"/>
        <rFont val="Calibri"/>
        <family val="2"/>
        <scheme val="minor"/>
      </rPr>
      <t>SB</t>
    </r>
  </si>
  <si>
    <r>
      <t xml:space="preserve">1 (bei ausschl. indirekter Wärmeabgabe)
0,5 (bei direkter </t>
    </r>
    <r>
      <rPr>
        <b/>
        <i/>
        <sz val="11"/>
        <rFont val="Calibri"/>
        <family val="2"/>
        <scheme val="minor"/>
      </rPr>
      <t xml:space="preserve">und </t>
    </r>
    <r>
      <rPr>
        <b/>
        <sz val="11"/>
        <rFont val="Calibri"/>
        <family val="2"/>
        <scheme val="minor"/>
      </rPr>
      <t>indirekter Wärmeabgabe)</t>
    </r>
  </si>
  <si>
    <r>
      <t>0,42 x A</t>
    </r>
    <r>
      <rPr>
        <b/>
        <vertAlign val="subscript"/>
        <sz val="11"/>
        <rFont val="Calibri"/>
        <family val="2"/>
        <scheme val="minor"/>
      </rPr>
      <t>N</t>
    </r>
  </si>
  <si>
    <r>
      <t>0,85 x Q</t>
    </r>
    <r>
      <rPr>
        <b/>
        <vertAlign val="subscript"/>
        <sz val="11"/>
        <rFont val="Calibri"/>
        <family val="2"/>
        <scheme val="minor"/>
      </rPr>
      <t>N,max</t>
    </r>
  </si>
  <si>
    <r>
      <t>0,8 x A</t>
    </r>
    <r>
      <rPr>
        <b/>
        <vertAlign val="subscript"/>
        <sz val="11"/>
        <rFont val="Calibri"/>
        <family val="2"/>
        <scheme val="minor"/>
      </rPr>
      <t xml:space="preserve">N </t>
    </r>
    <r>
      <rPr>
        <b/>
        <sz val="11"/>
        <rFont val="Calibri"/>
        <family val="2"/>
        <scheme val="minor"/>
      </rPr>
      <t>+ 30 x Q</t>
    </r>
    <r>
      <rPr>
        <b/>
        <vertAlign val="subscript"/>
        <sz val="11"/>
        <rFont val="Calibri"/>
        <family val="2"/>
        <scheme val="minor"/>
      </rPr>
      <t>N,max</t>
    </r>
  </si>
  <si>
    <r>
      <t>η</t>
    </r>
    <r>
      <rPr>
        <b/>
        <vertAlign val="subscript"/>
        <sz val="11"/>
        <rFont val="Calibri"/>
        <family val="2"/>
        <scheme val="minor"/>
      </rPr>
      <t>SB</t>
    </r>
  </si>
  <si>
    <r>
      <t>η</t>
    </r>
    <r>
      <rPr>
        <b/>
        <vertAlign val="subscript"/>
        <sz val="11"/>
        <rFont val="Calibri"/>
        <family val="2"/>
        <scheme val="minor"/>
      </rPr>
      <t>GZ</t>
    </r>
  </si>
  <si>
    <r>
      <t>0,90 x η</t>
    </r>
    <r>
      <rPr>
        <vertAlign val="subscript"/>
        <sz val="11"/>
        <rFont val="Calibri"/>
        <family val="2"/>
        <scheme val="minor"/>
      </rPr>
      <t>SB</t>
    </r>
  </si>
  <si>
    <r>
      <t>Q</t>
    </r>
    <r>
      <rPr>
        <b/>
        <vertAlign val="subscript"/>
        <sz val="11"/>
        <rFont val="Calibri"/>
        <family val="2"/>
        <scheme val="minor"/>
      </rPr>
      <t>N,GZ</t>
    </r>
  </si>
  <si>
    <r>
      <t>Q</t>
    </r>
    <r>
      <rPr>
        <vertAlign val="subscript"/>
        <sz val="11"/>
        <rFont val="Calibri"/>
        <family val="2"/>
        <scheme val="minor"/>
      </rPr>
      <t>N,max</t>
    </r>
    <r>
      <rPr>
        <sz val="11"/>
        <rFont val="Calibri"/>
        <family val="2"/>
        <scheme val="minor"/>
      </rPr>
      <t xml:space="preserve"> x t</t>
    </r>
    <r>
      <rPr>
        <vertAlign val="subscript"/>
        <sz val="11"/>
        <rFont val="Calibri"/>
        <family val="2"/>
        <scheme val="minor"/>
      </rPr>
      <t>N,GZ</t>
    </r>
    <r>
      <rPr>
        <sz val="11"/>
        <rFont val="Calibri"/>
        <family val="2"/>
        <scheme val="minor"/>
      </rPr>
      <t xml:space="preserve"> = Q</t>
    </r>
    <r>
      <rPr>
        <vertAlign val="subscript"/>
        <sz val="11"/>
        <rFont val="Calibri"/>
        <family val="2"/>
        <scheme val="minor"/>
      </rPr>
      <t xml:space="preserve">N,max </t>
    </r>
    <r>
      <rPr>
        <sz val="11"/>
        <rFont val="Calibri"/>
        <family val="2"/>
        <scheme val="minor"/>
      </rPr>
      <t>x 0,9</t>
    </r>
  </si>
  <si>
    <r>
      <t>t</t>
    </r>
    <r>
      <rPr>
        <b/>
        <vertAlign val="subscript"/>
        <sz val="11"/>
        <rFont val="Calibri"/>
        <family val="2"/>
        <scheme val="minor"/>
      </rPr>
      <t>N,GZ</t>
    </r>
  </si>
  <si>
    <r>
      <t>Q</t>
    </r>
    <r>
      <rPr>
        <vertAlign val="subscript"/>
        <sz val="11"/>
        <color indexed="8"/>
        <rFont val="Calibri"/>
        <family val="2"/>
        <scheme val="minor"/>
      </rPr>
      <t>N,GZ</t>
    </r>
    <r>
      <rPr>
        <sz val="11"/>
        <color indexed="8"/>
        <rFont val="Calibri"/>
        <family val="2"/>
        <scheme val="minor"/>
      </rPr>
      <t>/Q</t>
    </r>
    <r>
      <rPr>
        <vertAlign val="subscript"/>
        <sz val="11"/>
        <color indexed="8"/>
        <rFont val="Calibri"/>
        <family val="2"/>
        <scheme val="minor"/>
      </rPr>
      <t>N,max</t>
    </r>
  </si>
  <si>
    <r>
      <t>Z</t>
    </r>
    <r>
      <rPr>
        <b/>
        <vertAlign val="subscript"/>
        <sz val="11"/>
        <rFont val="Calibri"/>
        <family val="2"/>
        <scheme val="minor"/>
      </rPr>
      <t>HK,m</t>
    </r>
  </si>
  <si>
    <r>
      <t>Q</t>
    </r>
    <r>
      <rPr>
        <b/>
        <vertAlign val="subscript"/>
        <sz val="11"/>
        <rFont val="Calibri"/>
        <family val="2"/>
        <scheme val="minor"/>
      </rPr>
      <t>N,max</t>
    </r>
  </si>
  <si>
    <r>
      <t>0,42 x A</t>
    </r>
    <r>
      <rPr>
        <vertAlign val="subscript"/>
        <sz val="11"/>
        <rFont val="Calibri"/>
        <family val="2"/>
        <scheme val="minor"/>
      </rPr>
      <t>N</t>
    </r>
  </si>
  <si>
    <r>
      <t>Q</t>
    </r>
    <r>
      <rPr>
        <b/>
        <vertAlign val="subscript"/>
        <sz val="11"/>
        <rFont val="Calibri"/>
        <family val="2"/>
        <scheme val="minor"/>
      </rPr>
      <t>N,m</t>
    </r>
  </si>
  <si>
    <r>
      <t>0,5 x Q</t>
    </r>
    <r>
      <rPr>
        <vertAlign val="subscript"/>
        <sz val="11"/>
        <rFont val="Calibri"/>
        <family val="2"/>
        <scheme val="minor"/>
      </rPr>
      <t>N,max</t>
    </r>
  </si>
  <si>
    <r>
      <t>V</t>
    </r>
    <r>
      <rPr>
        <b/>
        <vertAlign val="subscript"/>
        <sz val="11"/>
        <rFont val="Calibri"/>
        <family val="2"/>
        <scheme val="minor"/>
      </rPr>
      <t>J,HK</t>
    </r>
  </si>
  <si>
    <r>
      <t>0,8 x A</t>
    </r>
    <r>
      <rPr>
        <vertAlign val="subscript"/>
        <sz val="11"/>
        <rFont val="Calibri"/>
        <family val="2"/>
        <scheme val="minor"/>
      </rPr>
      <t xml:space="preserve">N </t>
    </r>
  </si>
  <si>
    <r>
      <t>Q</t>
    </r>
    <r>
      <rPr>
        <b/>
        <vertAlign val="subscript"/>
        <sz val="11"/>
        <rFont val="Calibri"/>
        <family val="2"/>
        <scheme val="minor"/>
      </rPr>
      <t>HE,GZ</t>
    </r>
  </si>
  <si>
    <r>
      <t>0,02 X Q</t>
    </r>
    <r>
      <rPr>
        <vertAlign val="subscript"/>
        <sz val="11"/>
        <rFont val="Calibri"/>
        <family val="2"/>
        <scheme val="minor"/>
      </rPr>
      <t>N,max</t>
    </r>
    <r>
      <rPr>
        <sz val="11"/>
        <rFont val="Calibri"/>
        <family val="2"/>
        <scheme val="minor"/>
      </rPr>
      <t xml:space="preserve"> + 0,02</t>
    </r>
  </si>
  <si>
    <r>
      <t>P</t>
    </r>
    <r>
      <rPr>
        <b/>
        <vertAlign val="subscript"/>
        <sz val="11"/>
        <rFont val="Calibri"/>
        <family val="2"/>
        <scheme val="minor"/>
      </rPr>
      <t>el,SB</t>
    </r>
  </si>
  <si>
    <r>
      <t>10 x Q</t>
    </r>
    <r>
      <rPr>
        <vertAlign val="subscript"/>
        <sz val="11"/>
        <rFont val="Calibri"/>
        <family val="2"/>
        <scheme val="minor"/>
      </rPr>
      <t>N,max</t>
    </r>
    <r>
      <rPr>
        <sz val="11"/>
        <rFont val="Calibri"/>
        <family val="2"/>
        <scheme val="minor"/>
      </rPr>
      <t xml:space="preserve"> + 10</t>
    </r>
  </si>
  <si>
    <r>
      <t>0,5 x P</t>
    </r>
    <r>
      <rPr>
        <vertAlign val="subscript"/>
        <sz val="11"/>
        <rFont val="Calibri"/>
        <family val="2"/>
        <scheme val="minor"/>
      </rPr>
      <t>el,SB</t>
    </r>
    <r>
      <rPr>
        <sz val="11"/>
        <rFont val="Calibri"/>
        <family val="2"/>
        <scheme val="minor"/>
      </rPr>
      <t xml:space="preserve"> + 0,5 x Q</t>
    </r>
    <r>
      <rPr>
        <vertAlign val="subscript"/>
        <sz val="11"/>
        <rFont val="Calibri"/>
        <family val="2"/>
        <scheme val="minor"/>
      </rPr>
      <t>HE, GZ</t>
    </r>
  </si>
  <si>
    <t>Heizomat</t>
  </si>
  <si>
    <t>pelletstar 10 CONDENSATION</t>
  </si>
  <si>
    <t>pelletstar 12 CONDENSATION</t>
  </si>
  <si>
    <t>pelletstar 14 CONDENSATION</t>
  </si>
  <si>
    <t>pelletstar 16 CONDENSATION</t>
  </si>
  <si>
    <t>pelletstar 20 CONDENSATION</t>
  </si>
  <si>
    <t>pelletstar 30 CONDENSATION</t>
  </si>
  <si>
    <t>pelletstar 45 CONDENSATION</t>
  </si>
  <si>
    <t>pelletstar 60 CONDENSATION</t>
  </si>
  <si>
    <t>pelletstar 10</t>
  </si>
  <si>
    <t>pelletstar 20</t>
  </si>
  <si>
    <t>pelletstar 30</t>
  </si>
  <si>
    <t>pelletstar 45</t>
  </si>
  <si>
    <t>pelletstar 60</t>
  </si>
  <si>
    <t>pelletstar 10 ECO</t>
  </si>
  <si>
    <t>pelletstar 20 ECO</t>
  </si>
  <si>
    <t>pelletstar 30 ECO</t>
  </si>
  <si>
    <t>pelletstar 45 ECO</t>
  </si>
  <si>
    <t>pelletstar 60 ECO</t>
  </si>
  <si>
    <t>HERZ Energietechnik</t>
  </si>
  <si>
    <t>ePE-K  140</t>
  </si>
  <si>
    <t>ePE-K 150</t>
  </si>
  <si>
    <t>ePE-K 160</t>
  </si>
  <si>
    <t>ePE-K 170</t>
  </si>
  <si>
    <t>ePE-K 180</t>
  </si>
  <si>
    <t>ePE-K 200</t>
  </si>
  <si>
    <t>ePE-K 220</t>
  </si>
  <si>
    <t>ePE-K 240</t>
  </si>
  <si>
    <t>eHack 140</t>
  </si>
  <si>
    <t>eHack 150</t>
  </si>
  <si>
    <t>eHack 160</t>
  </si>
  <si>
    <t>eHack 170</t>
  </si>
  <si>
    <t>eHack 180</t>
  </si>
  <si>
    <t>eHack 200</t>
  </si>
  <si>
    <t>eHack 220</t>
  </si>
  <si>
    <t>eHack 240</t>
  </si>
  <si>
    <t>PE1c Pellet 16</t>
  </si>
  <si>
    <t>PE1c Pellet 22</t>
  </si>
  <si>
    <t>SP Dual 28 BW</t>
  </si>
  <si>
    <t>PT4 - 130</t>
  </si>
  <si>
    <t>PT4 - 150</t>
  </si>
  <si>
    <t>T4e - 80</t>
  </si>
  <si>
    <t>T4e - 90</t>
  </si>
  <si>
    <t>T4e - 100</t>
  </si>
  <si>
    <t>T4e - 110</t>
  </si>
  <si>
    <t>T4e - 120</t>
  </si>
  <si>
    <t>T4e - 200</t>
  </si>
  <si>
    <t>T4e - 250</t>
  </si>
  <si>
    <t>PT4e - 120</t>
  </si>
  <si>
    <t>PT4e - 200</t>
  </si>
  <si>
    <t>PT4e - 250</t>
  </si>
  <si>
    <t>Nano-PK 20 Plus</t>
  </si>
  <si>
    <t>Nano PK 6 Plus</t>
  </si>
  <si>
    <t>Nano PK 7 Plus</t>
  </si>
  <si>
    <t>Nano PK 9 Plus</t>
  </si>
  <si>
    <t>Nano PK 12 Plus</t>
  </si>
  <si>
    <t>Nano PK 15 Plus</t>
  </si>
  <si>
    <t>Nano PK 25 Plus</t>
  </si>
  <si>
    <t>Nano PK 30 Plus</t>
  </si>
  <si>
    <t>Nano PK 32 Plus</t>
  </si>
  <si>
    <t>Nano PK 6 Niedertemperatur</t>
  </si>
  <si>
    <t>Nano PK 7 Niedertemperatur</t>
  </si>
  <si>
    <t>Nano PK 9 Niedertemperatur</t>
  </si>
  <si>
    <t>Nano PK 12 Niedertemperatur</t>
  </si>
  <si>
    <t>Nano PK 15 Niedertemperatur</t>
  </si>
  <si>
    <t>Nano PK 20 Niedertemperatur</t>
  </si>
  <si>
    <t>Nano PK 25 Niedertemperatur</t>
  </si>
  <si>
    <t>Eco-PK 130</t>
  </si>
  <si>
    <t>Eco-HK 130
Holzpellets</t>
  </si>
  <si>
    <t>Eco-PK 170</t>
  </si>
  <si>
    <t>Eco-HK 170
Holzpellets</t>
  </si>
  <si>
    <t>Eco-PK 220</t>
  </si>
  <si>
    <t>Eco-HK 220
Holzpellets</t>
  </si>
  <si>
    <t>Nano PK 6</t>
  </si>
  <si>
    <t>Nano PK 7</t>
  </si>
  <si>
    <t>Nano PK 9</t>
  </si>
  <si>
    <t>Nano PK 12</t>
  </si>
  <si>
    <t>Nano PK 15</t>
  </si>
  <si>
    <t>Nano PK 20</t>
  </si>
  <si>
    <t>Nano PK 25</t>
  </si>
  <si>
    <t>Nano PK 30.2</t>
  </si>
  <si>
    <t>Nano PK 32</t>
  </si>
  <si>
    <t>Smart-PK 15</t>
  </si>
  <si>
    <t>Smart-PK 17</t>
  </si>
  <si>
    <t>Smart-PK 20</t>
  </si>
  <si>
    <t>Smart-PK 25</t>
  </si>
  <si>
    <t>Smart-PK 32</t>
  </si>
  <si>
    <t>Eco-PK 225</t>
  </si>
  <si>
    <t>Eco-HK 225
Holzpellets</t>
  </si>
  <si>
    <t>pelletfire 20/20</t>
  </si>
  <si>
    <t>pelletfire 30/30</t>
  </si>
  <si>
    <t>pelletfire 40/30</t>
  </si>
  <si>
    <t>firematic 20</t>
  </si>
  <si>
    <t>firematic 35</t>
  </si>
  <si>
    <t>firematic45</t>
  </si>
  <si>
    <t>firematic 60</t>
  </si>
  <si>
    <t>firematic 80</t>
  </si>
  <si>
    <t>firematic 101</t>
  </si>
  <si>
    <t>firematic 120</t>
  </si>
  <si>
    <t>firematic 130</t>
  </si>
  <si>
    <t>firematic 149</t>
  </si>
  <si>
    <t>firematic 151</t>
  </si>
  <si>
    <t>firematic 180</t>
  </si>
  <si>
    <t>firematic 199</t>
  </si>
  <si>
    <t>firematic 201</t>
  </si>
  <si>
    <t>firematic 249</t>
  </si>
  <si>
    <t>firematic 251</t>
  </si>
  <si>
    <t>firematic 299</t>
  </si>
  <si>
    <t>firematic 301</t>
  </si>
  <si>
    <t>firematic 349</t>
  </si>
  <si>
    <t>firematic 351</t>
  </si>
  <si>
    <t>firematic 399</t>
  </si>
  <si>
    <t>firematic 401</t>
  </si>
  <si>
    <t>firematic 499</t>
  </si>
  <si>
    <t>firematic 501</t>
  </si>
  <si>
    <t>projektspezivisch</t>
  </si>
  <si>
    <t>firematic 30 CONDENSATION</t>
  </si>
  <si>
    <t>firematic 40 CONDENSATION</t>
  </si>
  <si>
    <t>Hackgut/Pellets Brennwertkessel (Werte im Pelletbetrieb)</t>
  </si>
  <si>
    <t>Hackgut/Pelletskessel (Werte im Pelletbetrieb)</t>
  </si>
  <si>
    <t>Stückholz/Pelletskessel (Werte im Pelletbetrieb)</t>
  </si>
  <si>
    <t>HDG Compact 95</t>
  </si>
  <si>
    <t>HDG Compact 95E</t>
  </si>
  <si>
    <t>firematic 100</t>
  </si>
  <si>
    <t>ePE-BW 22</t>
  </si>
  <si>
    <t>Hack VR 463</t>
  </si>
  <si>
    <t xml:space="preserve"> PE1 Pellet 25 BW</t>
  </si>
  <si>
    <t xml:space="preserve"> PE1 Pellet 30 BW</t>
  </si>
  <si>
    <t xml:space="preserve"> PE1 Pellet 35 BW</t>
  </si>
  <si>
    <t>---</t>
  </si>
  <si>
    <t>T4e - 130</t>
  </si>
  <si>
    <t>T4e - 140</t>
  </si>
  <si>
    <t>T4e - 150</t>
  </si>
  <si>
    <t>T4e - 160</t>
  </si>
  <si>
    <t>T4e - 170</t>
  </si>
  <si>
    <t>Eco-PK 230</t>
  </si>
  <si>
    <t>Eco-HK 230
Holzpellets</t>
  </si>
  <si>
    <t>Eco-PK 250</t>
  </si>
  <si>
    <t>Eco-PK 300</t>
  </si>
  <si>
    <t>Eco-PK 330</t>
  </si>
  <si>
    <t>HDG Compact 50E</t>
  </si>
  <si>
    <t>HDG Compact 65E</t>
  </si>
  <si>
    <t>HDG Compact 80E</t>
  </si>
  <si>
    <t>Combifire 
CF2 18</t>
  </si>
  <si>
    <t>Combifire 
CF2 28</t>
  </si>
  <si>
    <t>Combifire 
CF2 32</t>
  </si>
  <si>
    <t>Combifire 
CF2 38</t>
  </si>
  <si>
    <t>Stückholz-Pelletkessel (Pelletbetrieb)</t>
  </si>
  <si>
    <t>Pellematic Compact PES2 18</t>
  </si>
  <si>
    <t>anlagenspezifisch; Pufferspeicher berücksichtigen!</t>
  </si>
  <si>
    <t>Pellematic Condens PEK3 22</t>
  </si>
  <si>
    <t>Pellematic Condens PEK3 25</t>
  </si>
  <si>
    <t>Pellematic Condens PEK3 28</t>
  </si>
  <si>
    <t>Pellematic Condens PEK3 32</t>
  </si>
  <si>
    <r>
      <t>0,59 x Q</t>
    </r>
    <r>
      <rPr>
        <b/>
        <vertAlign val="subscript"/>
        <sz val="11"/>
        <rFont val="Calibri"/>
        <family val="2"/>
        <scheme val="minor"/>
      </rPr>
      <t>N,max</t>
    </r>
  </si>
  <si>
    <t>Pellet- &amp; Pelletbrennwertkessel</t>
  </si>
  <si>
    <t>Angaben für  Kessel folgender 14 Hersteller:</t>
  </si>
  <si>
    <t xml:space="preserve">Kessel, die nicht mehr im Sortiment des jeweiligen Herstellers angeboten werden, sind gelb hinterlegt und verbleiben in der Liste für Berechnungen im Rahmen von Energieausweisen.
</t>
  </si>
  <si>
    <t>ePE-BW 8</t>
  </si>
  <si>
    <t>ePE-BW 10</t>
  </si>
  <si>
    <t>ePE-BW 12</t>
  </si>
  <si>
    <t>ePE-BW 14</t>
  </si>
  <si>
    <t>ePE-BW 16</t>
  </si>
  <si>
    <t>ePE-BW 18</t>
  </si>
  <si>
    <t>ePE-BW 20</t>
  </si>
  <si>
    <t>ePE 7</t>
  </si>
  <si>
    <t>ePE 9</t>
  </si>
  <si>
    <t>ePE 11</t>
  </si>
  <si>
    <t>ePE 13</t>
  </si>
  <si>
    <t>ePE 15</t>
  </si>
  <si>
    <t>ePE 18</t>
  </si>
  <si>
    <t>ePE 20</t>
  </si>
  <si>
    <t>ePE-K 25</t>
  </si>
  <si>
    <t>ePE-K 32</t>
  </si>
  <si>
    <t>ePE-K 45</t>
  </si>
  <si>
    <t>ePE-K 50</t>
  </si>
  <si>
    <t>ePE-K 60</t>
  </si>
  <si>
    <t>ePE-K 70</t>
  </si>
  <si>
    <t>ePE-K 80</t>
  </si>
  <si>
    <t>T4e - 20</t>
  </si>
  <si>
    <t>T4e - 25</t>
  </si>
  <si>
    <t xml:space="preserve"> T4e - 30</t>
  </si>
  <si>
    <t>T4e - 35</t>
  </si>
  <si>
    <t xml:space="preserve"> T4e - 45</t>
  </si>
  <si>
    <t xml:space="preserve"> T4e - 50</t>
  </si>
  <si>
    <t xml:space="preserve"> T4e - 60</t>
  </si>
  <si>
    <t>T4e - 180</t>
  </si>
  <si>
    <t>T4e - 230</t>
  </si>
  <si>
    <t xml:space="preserve"> T4e - 300</t>
  </si>
  <si>
    <t xml:space="preserve"> T4e - 350</t>
  </si>
  <si>
    <t>PT4e - 100</t>
  </si>
  <si>
    <t>PT4e - 140</t>
  </si>
  <si>
    <t>PT4e - 150</t>
  </si>
  <si>
    <t>PT4e - 160</t>
  </si>
  <si>
    <t>PT4e - 170</t>
  </si>
  <si>
    <t>PT4e - 180</t>
  </si>
  <si>
    <t>PT4e - 230</t>
  </si>
  <si>
    <t>PT4e - 100
ESP</t>
  </si>
  <si>
    <t>PT4e - 110
ESP</t>
  </si>
  <si>
    <t>PT4e - 120
ESP</t>
  </si>
  <si>
    <t>PT4e - 140
ESP</t>
  </si>
  <si>
    <t>PT4e - 150
ESP</t>
  </si>
  <si>
    <t>PT4e - 160
ESP</t>
  </si>
  <si>
    <t>PT4e - 170
ESP</t>
  </si>
  <si>
    <t>PT4e - 180
ESP</t>
  </si>
  <si>
    <t>PT4e - 230
ESP</t>
  </si>
  <si>
    <t>PT4e - 250
ESP</t>
  </si>
  <si>
    <t>PT4e - 200
ESP</t>
  </si>
  <si>
    <t>Nano PK 10</t>
  </si>
  <si>
    <t>Nano PK 10 Plus</t>
  </si>
  <si>
    <t>Eco-HK 20 Holzpellets eCleaner</t>
  </si>
  <si>
    <t>Eco-HK 30 Holzpellets eCleaner</t>
  </si>
  <si>
    <t>Eco-HK 35 Holzpellets eCleaner</t>
  </si>
  <si>
    <t>Eco-HK 40 Holzpellets eCleaner</t>
  </si>
  <si>
    <t>Eco-HK 50 Holzpellets eCleaner</t>
  </si>
  <si>
    <t>Eco-HK 60 Holzpellets eCleaner</t>
  </si>
  <si>
    <t>Eco-PK 70 eCleaner</t>
  </si>
  <si>
    <t>Eco-PK 90 eCleaner</t>
  </si>
  <si>
    <t>Eco-PK 100 eCleaner</t>
  </si>
  <si>
    <t>Eco-PK 110 eCleaner</t>
  </si>
  <si>
    <t>Eco-PK 120 eCleaner</t>
  </si>
  <si>
    <t>Eco-HK 70 Holzpellets eCleaner</t>
  </si>
  <si>
    <t>Eco-HK 90 Holzpellets eCleaner</t>
  </si>
  <si>
    <t>Eco-HK 100 Holzpellets eCleaner</t>
  </si>
  <si>
    <t>Eco-HK 110 Holzpellets eCleaner</t>
  </si>
  <si>
    <t>Eco-HK 120 Holzpellets eCleaner</t>
  </si>
  <si>
    <t>Eco-PK 130 eCleaner</t>
  </si>
  <si>
    <t>Eco-PK 150 eCleaner</t>
  </si>
  <si>
    <t>Eco-PK 170 eCleaner</t>
  </si>
  <si>
    <t>Eco-PK 200 eCleaner</t>
  </si>
  <si>
    <t>Eco-PK 220 eCleaner</t>
  </si>
  <si>
    <t>Eco-PK 230 eCleaner</t>
  </si>
  <si>
    <t>Eco-HK 130 Holzpellets eCleaner</t>
  </si>
  <si>
    <t>Eco-HK 150 Holzpellets eCleaner</t>
  </si>
  <si>
    <t>Eco-HK 170 Holzpellets eCleaner</t>
  </si>
  <si>
    <t>Eco-HK 200 Holzpellets eCleaner</t>
  </si>
  <si>
    <t>Eco-HK 220 Holzpellets eCleaner</t>
  </si>
  <si>
    <t>Eco-HK 230 Holzpellets eCleaner</t>
  </si>
  <si>
    <t>Combifire 
CF2 18 | CF1.5 18</t>
  </si>
  <si>
    <t>Combifire 
CF2 28 | CF1.5 28</t>
  </si>
  <si>
    <t>Combifire 
CF2 32 | CF1.5 32</t>
  </si>
  <si>
    <t>Combifire 
CF2 38 | CF1.5 38</t>
  </si>
  <si>
    <t>PELEO
18</t>
  </si>
  <si>
    <t>PELEO OPTIMA
22</t>
  </si>
  <si>
    <t>PELEO OPTIMA
25</t>
  </si>
  <si>
    <t>PELEO OPTIMA
28</t>
  </si>
  <si>
    <t>PELEO OPTIMA
32</t>
  </si>
  <si>
    <r>
      <t>ecotop</t>
    </r>
    <r>
      <rPr>
        <b/>
        <vertAlign val="superscript"/>
        <sz val="10"/>
        <color theme="1"/>
        <rFont val="Calibri"/>
        <family val="2"/>
        <scheme val="minor"/>
      </rPr>
      <t>zero</t>
    </r>
    <r>
      <rPr>
        <b/>
        <sz val="10"/>
        <color theme="1"/>
        <rFont val="Calibri"/>
        <family val="2"/>
        <scheme val="minor"/>
      </rPr>
      <t xml:space="preserve"> 15</t>
    </r>
  </si>
  <si>
    <r>
      <t>ecotop</t>
    </r>
    <r>
      <rPr>
        <b/>
        <vertAlign val="superscript"/>
        <sz val="10"/>
        <color theme="1"/>
        <rFont val="Calibri"/>
        <family val="2"/>
        <scheme val="minor"/>
      </rPr>
      <t>zero</t>
    </r>
    <r>
      <rPr>
        <b/>
        <sz val="10"/>
        <color theme="1"/>
        <rFont val="Calibri"/>
        <family val="2"/>
        <scheme val="minor"/>
      </rPr>
      <t xml:space="preserve"> 20</t>
    </r>
  </si>
  <si>
    <r>
      <t>ecotop</t>
    </r>
    <r>
      <rPr>
        <b/>
        <vertAlign val="superscript"/>
        <sz val="10"/>
        <color theme="1"/>
        <rFont val="Calibri"/>
        <family val="2"/>
        <scheme val="minor"/>
      </rPr>
      <t>zero</t>
    </r>
    <r>
      <rPr>
        <b/>
        <sz val="10"/>
        <color theme="1"/>
        <rFont val="Calibri"/>
        <family val="2"/>
        <scheme val="minor"/>
      </rPr>
      <t xml:space="preserve"> 24</t>
    </r>
  </si>
  <si>
    <r>
      <t>ecotop</t>
    </r>
    <r>
      <rPr>
        <b/>
        <vertAlign val="superscript"/>
        <sz val="10"/>
        <color theme="1"/>
        <rFont val="Calibri"/>
        <family val="2"/>
        <scheme val="minor"/>
      </rPr>
      <t>light</t>
    </r>
    <r>
      <rPr>
        <b/>
        <sz val="10"/>
        <color theme="1"/>
        <rFont val="Calibri"/>
        <family val="2"/>
        <scheme val="minor"/>
      </rPr>
      <t xml:space="preserve"> 15</t>
    </r>
  </si>
  <si>
    <r>
      <t>ecotop</t>
    </r>
    <r>
      <rPr>
        <b/>
        <vertAlign val="superscript"/>
        <sz val="10"/>
        <color theme="1"/>
        <rFont val="Calibri"/>
        <family val="2"/>
        <scheme val="minor"/>
      </rPr>
      <t>light</t>
    </r>
    <r>
      <rPr>
        <b/>
        <sz val="10"/>
        <color theme="1"/>
        <rFont val="Calibri"/>
        <family val="2"/>
        <scheme val="minor"/>
      </rPr>
      <t xml:space="preserve"> 20</t>
    </r>
  </si>
  <si>
    <r>
      <t>ecotop</t>
    </r>
    <r>
      <rPr>
        <b/>
        <vertAlign val="superscript"/>
        <sz val="10"/>
        <color theme="1"/>
        <rFont val="Calibri"/>
        <family val="2"/>
        <scheme val="minor"/>
      </rPr>
      <t>light</t>
    </r>
    <r>
      <rPr>
        <b/>
        <sz val="10"/>
        <color theme="1"/>
        <rFont val="Calibri"/>
        <family val="2"/>
        <scheme val="minor"/>
      </rPr>
      <t xml:space="preserve"> 24</t>
    </r>
  </si>
  <si>
    <r>
      <t>maxi</t>
    </r>
    <r>
      <rPr>
        <b/>
        <vertAlign val="superscript"/>
        <sz val="10"/>
        <color theme="1"/>
        <rFont val="Calibri"/>
        <family val="2"/>
        <scheme val="minor"/>
      </rPr>
      <t>mus</t>
    </r>
    <r>
      <rPr>
        <b/>
        <sz val="10"/>
        <color theme="1"/>
        <rFont val="Calibri"/>
        <family val="2"/>
        <scheme val="minor"/>
      </rPr>
      <t xml:space="preserve"> 150</t>
    </r>
  </si>
  <si>
    <r>
      <t>maxi</t>
    </r>
    <r>
      <rPr>
        <b/>
        <vertAlign val="superscript"/>
        <sz val="10"/>
        <color theme="1"/>
        <rFont val="Calibri"/>
        <family val="2"/>
        <scheme val="minor"/>
      </rPr>
      <t>mus</t>
    </r>
    <r>
      <rPr>
        <b/>
        <sz val="10"/>
        <color theme="1"/>
        <rFont val="Calibri"/>
        <family val="2"/>
        <scheme val="minor"/>
      </rPr>
      <t xml:space="preserve"> 200</t>
    </r>
  </si>
  <si>
    <r>
      <t>maxi</t>
    </r>
    <r>
      <rPr>
        <b/>
        <vertAlign val="superscript"/>
        <sz val="10"/>
        <color theme="1"/>
        <rFont val="Calibri"/>
        <family val="2"/>
        <scheme val="minor"/>
      </rPr>
      <t>mus</t>
    </r>
    <r>
      <rPr>
        <b/>
        <sz val="10"/>
        <color theme="1"/>
        <rFont val="Calibri"/>
        <family val="2"/>
        <scheme val="minor"/>
      </rPr>
      <t xml:space="preserve"> 250</t>
    </r>
  </si>
  <si>
    <r>
      <t>maxi</t>
    </r>
    <r>
      <rPr>
        <b/>
        <vertAlign val="superscript"/>
        <sz val="10"/>
        <color theme="1"/>
        <rFont val="Calibri"/>
        <family val="2"/>
        <scheme val="minor"/>
      </rPr>
      <t>mus</t>
    </r>
    <r>
      <rPr>
        <b/>
        <sz val="10"/>
        <color theme="1"/>
        <rFont val="Calibri"/>
        <family val="2"/>
        <scheme val="minor"/>
      </rPr>
      <t xml:space="preserve"> 300</t>
    </r>
  </si>
  <si>
    <t>BioWIN2 BW382</t>
  </si>
  <si>
    <t>BioWIN2 BW452</t>
  </si>
  <si>
    <t>BioWIN2 BW502</t>
  </si>
  <si>
    <t>BioWIN2 BW632</t>
  </si>
  <si>
    <t>PuroWIN24</t>
  </si>
  <si>
    <t>PuroWIN30</t>
  </si>
  <si>
    <t>PuroWIN40</t>
  </si>
  <si>
    <t>PuroWIN49</t>
  </si>
  <si>
    <t>PuroWIN60</t>
  </si>
  <si>
    <t>PuroWIN72</t>
  </si>
  <si>
    <t>PuroWIN75</t>
  </si>
  <si>
    <t>PuroWIN83</t>
  </si>
  <si>
    <t>PuroWIN90</t>
  </si>
  <si>
    <t>PuroWIN99</t>
  </si>
  <si>
    <t>PuroWIN100</t>
  </si>
  <si>
    <t>PuroWIN103</t>
  </si>
  <si>
    <t>PuroWIN110</t>
  </si>
  <si>
    <r>
      <t>0,59 x Q</t>
    </r>
    <r>
      <rPr>
        <b/>
        <vertAlign val="subscript"/>
        <sz val="10"/>
        <color theme="1"/>
        <rFont val="Calibri"/>
        <family val="2"/>
        <scheme val="minor"/>
      </rPr>
      <t>N,max</t>
    </r>
  </si>
  <si>
    <t>ETA, Fröling, Gilles*, Hargassner, HDG Bavaria, Herz, Hoval, KWB, ÖkoFEN, Paradigma, Rennergy Systems, Solarfocus, Viessmann, Windhager</t>
  </si>
  <si>
    <t>Stand: 19. September 2023</t>
  </si>
  <si>
    <t>ePE-BW 28</t>
  </si>
  <si>
    <t>ePE-BW 36</t>
  </si>
  <si>
    <t>ePE 32</t>
  </si>
  <si>
    <t>ePE 26</t>
  </si>
  <si>
    <t>ETA eTWIN 16</t>
  </si>
  <si>
    <t>T4e 20 ESP</t>
  </si>
  <si>
    <t>T4e 25 ESP</t>
  </si>
  <si>
    <t xml:space="preserve"> T4e 30</t>
  </si>
  <si>
    <t>T4e 35 ESP</t>
  </si>
  <si>
    <t xml:space="preserve"> T4e 45 ESP</t>
  </si>
  <si>
    <t xml:space="preserve"> T4e 50 ESP</t>
  </si>
  <si>
    <t xml:space="preserve"> T4e 60 ESP</t>
  </si>
  <si>
    <t>T4e 80 ESP</t>
  </si>
  <si>
    <t>T4e 90 ESP</t>
  </si>
  <si>
    <t>T4e 100 ESP</t>
  </si>
  <si>
    <t>T4e 110 ESP</t>
  </si>
  <si>
    <t>T4e 130 ESP</t>
  </si>
  <si>
    <t>T4e 140 ESP</t>
  </si>
  <si>
    <t>T4e 150 ESP</t>
  </si>
  <si>
    <t>T4e 160 ESP</t>
  </si>
  <si>
    <t>T4e 170 ESP</t>
  </si>
  <si>
    <t>T4e 180 ESP</t>
  </si>
  <si>
    <t>T4e 200 ESP</t>
  </si>
  <si>
    <t>T4e 230 ESP</t>
  </si>
  <si>
    <t>T4e 250 ESP</t>
  </si>
  <si>
    <t xml:space="preserve"> T4e 300 ESP</t>
  </si>
  <si>
    <t xml:space="preserve"> T4e 350 ESP</t>
  </si>
  <si>
    <t>Turbomat 450</t>
  </si>
  <si>
    <t>Pellet-Brennwert-kessel</t>
  </si>
  <si>
    <t>PE1e
Pellet 45 BW</t>
  </si>
  <si>
    <t>PE1e
Pellet 50 BW</t>
  </si>
  <si>
    <t>PE1e
Pellet 55 BW</t>
  </si>
  <si>
    <t>PE1e
Pellet 60 BW</t>
  </si>
  <si>
    <t>PE1e
Pellet 45</t>
  </si>
  <si>
    <t>PE1e
Pellet 50</t>
  </si>
  <si>
    <t>PE1e
Pellet 55</t>
  </si>
  <si>
    <t>PE1e
Pellet 60</t>
  </si>
  <si>
    <t>PE1e Pellet 
45 ESP BW</t>
  </si>
  <si>
    <t>PE1e Pellet 
50 ESP BW</t>
  </si>
  <si>
    <t>PE1e Pellet 
55 ESP BW</t>
  </si>
  <si>
    <t>PE1e Pellet 
60 ESP BW</t>
  </si>
  <si>
    <t>PE1e
Pellet 45 ESP</t>
  </si>
  <si>
    <t>PE1e
Pellet 50 ESP</t>
  </si>
  <si>
    <t>PE1e
Pellet 55 ESP</t>
  </si>
  <si>
    <t>PE1e
Pellet 60 ESP</t>
  </si>
  <si>
    <t>Nano-PK 6
eC</t>
  </si>
  <si>
    <t>Nano-PK 9
eC</t>
  </si>
  <si>
    <t>Nano-PK 10
eC</t>
  </si>
  <si>
    <t>Nano-PK 12
eC</t>
  </si>
  <si>
    <t>Nano-PK 15
eC</t>
  </si>
  <si>
    <t>Nano-PK 6 
eC Plus</t>
  </si>
  <si>
    <t>Nano-PK 9 
eC Plus</t>
  </si>
  <si>
    <t>Nano-PK 10 
eC Plus</t>
  </si>
  <si>
    <t>Nano-PK 12
eC Plus</t>
  </si>
  <si>
    <t>Nano-PK 15
eC Plus</t>
  </si>
  <si>
    <t>Eco-HK (PK) 120 Holzpellets</t>
  </si>
  <si>
    <t>HDG K38 V2</t>
  </si>
  <si>
    <t>HDG K45 V2</t>
  </si>
  <si>
    <t>HDG K50 V2</t>
  </si>
  <si>
    <t>HDG K63 V2</t>
  </si>
  <si>
    <t>HDG K10 V2 Brennwert</t>
  </si>
  <si>
    <t>HDG K15 V2 Brennwert</t>
  </si>
  <si>
    <t>HDG K21 V2 Brennwert</t>
  </si>
  <si>
    <t>HDG K26 V2 Brennwert</t>
  </si>
  <si>
    <t>HDG M175 E</t>
  </si>
  <si>
    <t>HDG M200 E</t>
  </si>
  <si>
    <t>HDG M240 E</t>
  </si>
  <si>
    <t>HDG M300 E</t>
  </si>
  <si>
    <t>HDG M350 E</t>
  </si>
  <si>
    <t>HDG M400 E</t>
  </si>
  <si>
    <t>Pellematic Compact 3.20</t>
  </si>
  <si>
    <t>Pellematic Compact 3.22</t>
  </si>
  <si>
    <t>Pellematic Compact 3.25</t>
  </si>
  <si>
    <t>Pellematic Compact 3.28</t>
  </si>
  <si>
    <t>Pellematic Compact 3.32</t>
  </si>
  <si>
    <t>Pellematic Compact Z10</t>
  </si>
  <si>
    <t>Pellematic Compact Z12</t>
  </si>
  <si>
    <t>Pellematic Compact Z14</t>
  </si>
  <si>
    <t>Pellematic Compact Z16</t>
  </si>
  <si>
    <t>Pellematic Compact Z18</t>
  </si>
  <si>
    <t>Pellematic Condens Z10</t>
  </si>
  <si>
    <t>Pellematic Condens Z12</t>
  </si>
  <si>
    <t>Pellematic Condens Z14</t>
  </si>
  <si>
    <t>Pellematic Condens Z16</t>
  </si>
  <si>
    <t>Pellematic Condens Z18</t>
  </si>
  <si>
    <t>Pellematic Smart XS Z10</t>
  </si>
  <si>
    <t>Pellematic Smart XS Z12</t>
  </si>
  <si>
    <t>Pellematic Smart XS Z14</t>
  </si>
  <si>
    <t>Pellematic Smart XS Z16</t>
  </si>
  <si>
    <t>Pellematic Smart XS Z18</t>
  </si>
  <si>
    <t>anlagenspezifisch; integrierten Pufferspeicher (360l) berücksichtigen!</t>
  </si>
  <si>
    <t>Pellematic Condens PEK3 20</t>
  </si>
  <si>
    <t>pelletstar-H 10</t>
  </si>
  <si>
    <t>pelletstar-H 14</t>
  </si>
  <si>
    <t>pelletstar-H 18</t>
  </si>
  <si>
    <t>pelletstar-H 20</t>
  </si>
  <si>
    <t>pelletstar-H 30</t>
  </si>
  <si>
    <t>pelletstar-H 70</t>
  </si>
  <si>
    <t>pelletstar-H 80</t>
  </si>
  <si>
    <t>pelletstar-H 100</t>
  </si>
  <si>
    <t>pelletstar-H 105</t>
  </si>
  <si>
    <t>pelletstar-HE 10</t>
  </si>
  <si>
    <t>pelletstar-HE 14</t>
  </si>
  <si>
    <t>pelletstar-HE 18</t>
  </si>
  <si>
    <t>pelletstar-HE 20</t>
  </si>
  <si>
    <t>pelletstar-HE 30</t>
  </si>
  <si>
    <t>pelletstar-HE 70</t>
  </si>
  <si>
    <t>pelletstar-HE 80</t>
  </si>
  <si>
    <t>pelletstar-HE 100</t>
  </si>
  <si>
    <t>pelletstar-HE 105</t>
  </si>
  <si>
    <t>pelletstar CONDENSATION 80</t>
  </si>
  <si>
    <t>pelletstar CONDENSATION 100</t>
  </si>
  <si>
    <t>pelletstar CONDENSATION 101</t>
  </si>
  <si>
    <t>firematic-E 80</t>
  </si>
  <si>
    <t>firematic-E 100</t>
  </si>
  <si>
    <t>firematic-E 101</t>
  </si>
  <si>
    <t>firematic-E 120</t>
  </si>
  <si>
    <t>firematic-E 130</t>
  </si>
  <si>
    <t>firematic-E 149</t>
  </si>
  <si>
    <t>firematic-E 151</t>
  </si>
  <si>
    <t>firematic-E 180</t>
  </si>
  <si>
    <t>firematic-E 199</t>
  </si>
  <si>
    <t>firematic-E 201</t>
  </si>
  <si>
    <t>firematic-E 249</t>
  </si>
  <si>
    <t>firematic-E 251</t>
  </si>
  <si>
    <t>firematic-E 299</t>
  </si>
  <si>
    <t>firematic-E 301</t>
  </si>
  <si>
    <t>firematic-E 349</t>
  </si>
  <si>
    <t>firematic-E 351</t>
  </si>
  <si>
    <t>firematic-E 399</t>
  </si>
  <si>
    <t>firematic-E 401</t>
  </si>
  <si>
    <t>firematic-E 499</t>
  </si>
  <si>
    <t>firematic-E 501</t>
  </si>
  <si>
    <r>
      <t>0,00275 x Q</t>
    </r>
    <r>
      <rPr>
        <b/>
        <vertAlign val="subscript"/>
        <sz val="10"/>
        <color theme="1"/>
        <rFont val="Calibri"/>
        <family val="2"/>
        <scheme val="minor"/>
      </rPr>
      <t>N,max</t>
    </r>
  </si>
  <si>
    <r>
      <t>2,03 x Q</t>
    </r>
    <r>
      <rPr>
        <b/>
        <vertAlign val="subscript"/>
        <sz val="10"/>
        <color theme="1"/>
        <rFont val="Calibri"/>
        <family val="2"/>
        <scheme val="minor"/>
      </rPr>
      <t>N,max</t>
    </r>
  </si>
  <si>
    <r>
      <t>Gemittelte Herstellerkennwerte</t>
    </r>
    <r>
      <rPr>
        <sz val="12"/>
        <rFont val="Calibri"/>
        <family val="2"/>
        <scheme val="minor"/>
      </rPr>
      <t xml:space="preserve"> (Stand: 19.09.2023)</t>
    </r>
  </si>
  <si>
    <t>Stand: 19.09.2023</t>
  </si>
  <si>
    <r>
      <t>0,944 - 0,0000191 x Q</t>
    </r>
    <r>
      <rPr>
        <b/>
        <vertAlign val="subscript"/>
        <sz val="10"/>
        <color theme="1"/>
        <rFont val="Calibri"/>
        <family val="2"/>
        <scheme val="minor"/>
      </rPr>
      <t>N,max</t>
    </r>
  </si>
  <si>
    <r>
      <t>1,045- 0,000260 x Q</t>
    </r>
    <r>
      <rPr>
        <b/>
        <vertAlign val="subscript"/>
        <sz val="10"/>
        <color theme="1"/>
        <rFont val="Calibri"/>
        <family val="2"/>
        <scheme val="minor"/>
      </rPr>
      <t>N,max</t>
    </r>
  </si>
  <si>
    <r>
      <t>0,00275 x Q</t>
    </r>
    <r>
      <rPr>
        <b/>
        <vertAlign val="subscript"/>
        <sz val="11"/>
        <color theme="1"/>
        <rFont val="Calibri"/>
        <family val="2"/>
        <scheme val="minor"/>
      </rPr>
      <t>N,max</t>
    </r>
  </si>
  <si>
    <r>
      <t>2,03 x Q</t>
    </r>
    <r>
      <rPr>
        <b/>
        <vertAlign val="subscript"/>
        <sz val="11"/>
        <color theme="1"/>
        <rFont val="Calibri"/>
        <family val="2"/>
        <scheme val="minor"/>
      </rPr>
      <t xml:space="preserve">N,max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</si>
</sst>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00"/>
    <numFmt numFmtId="166" formatCode="0.0"/>
    <numFmt numFmtId="167" formatCode="#,##0.000"/>
  </numFmts>
  <fonts count="6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name val="Arial"/>
      <family val="2"/>
    </font>
    <font>
      <sz val="10"/>
      <name val="Wingdings"/>
      <charset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Wingdings"/>
      <charset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1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name val="Wingdings"/>
      <charset val="2"/>
    </font>
    <font>
      <b/>
      <sz val="12"/>
      <name val="Calibri"/>
      <family val="2"/>
    </font>
    <font>
      <sz val="10"/>
      <name val="Arial"/>
      <family val="2"/>
    </font>
    <font>
      <b/>
      <vertAlign val="subscript"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Lucida Sans"/>
      <family val="2"/>
    </font>
    <font>
      <b/>
      <vertAlign val="sub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Wingdings"/>
      <charset val="2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4" fillId="0" borderId="0"/>
    <xf numFmtId="0" fontId="11" fillId="0" borderId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6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4" fillId="0" borderId="0"/>
    <xf numFmtId="0" fontId="25" fillId="0" borderId="0"/>
    <xf numFmtId="44" fontId="25" fillId="0" borderId="0" applyFon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30" fillId="0" borderId="0"/>
    <xf numFmtId="44" fontId="30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0" fillId="0" borderId="0"/>
    <xf numFmtId="44" fontId="30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7" fillId="0" borderId="0"/>
    <xf numFmtId="44" fontId="37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3" borderId="0" applyNumberFormat="0" applyBorder="0" applyAlignment="0" applyProtection="0"/>
    <xf numFmtId="0" fontId="41" fillId="7" borderId="0" applyNumberFormat="0" applyBorder="0" applyAlignment="0" applyProtection="0"/>
    <xf numFmtId="0" fontId="16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6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6" fillId="0" borderId="0"/>
    <xf numFmtId="0" fontId="46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20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9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6" fillId="0" borderId="0"/>
    <xf numFmtId="0" fontId="16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14" fillId="0" borderId="0" xfId="0" applyFont="1"/>
    <xf numFmtId="0" fontId="13" fillId="0" borderId="0" xfId="0" applyFont="1"/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8" fillId="0" borderId="19" xfId="0" applyNumberFormat="1" applyFont="1" applyBorder="1" applyAlignment="1">
      <alignment horizontal="center" vertical="center" wrapText="1"/>
    </xf>
    <xf numFmtId="166" fontId="7" fillId="2" borderId="15" xfId="1" applyNumberFormat="1" applyFont="1" applyFill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65" fontId="7" fillId="0" borderId="1" xfId="2" applyNumberFormat="1" applyFont="1" applyBorder="1" applyAlignment="1">
      <alignment horizontal="center" vertical="center"/>
    </xf>
    <xf numFmtId="165" fontId="7" fillId="0" borderId="3" xfId="2" applyNumberFormat="1" applyFont="1" applyBorder="1" applyAlignment="1">
      <alignment horizontal="center" vertical="center"/>
    </xf>
    <xf numFmtId="165" fontId="7" fillId="0" borderId="2" xfId="2" applyNumberFormat="1" applyFont="1" applyBorder="1" applyAlignment="1">
      <alignment horizontal="center" vertical="center"/>
    </xf>
    <xf numFmtId="165" fontId="7" fillId="0" borderId="31" xfId="2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165" fontId="7" fillId="0" borderId="45" xfId="2" applyNumberFormat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" fontId="7" fillId="0" borderId="40" xfId="2" applyNumberFormat="1" applyFont="1" applyBorder="1" applyAlignment="1">
      <alignment horizontal="center" vertical="center"/>
    </xf>
    <xf numFmtId="1" fontId="7" fillId="0" borderId="57" xfId="2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" fontId="7" fillId="0" borderId="42" xfId="2" applyNumberFormat="1" applyFont="1" applyBorder="1" applyAlignment="1">
      <alignment horizontal="center" vertical="center"/>
    </xf>
    <xf numFmtId="1" fontId="7" fillId="0" borderId="41" xfId="2" applyNumberFormat="1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48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166" fontId="7" fillId="0" borderId="18" xfId="0" applyNumberFormat="1" applyFont="1" applyBorder="1" applyAlignment="1">
      <alignment horizontal="center" vertical="center" wrapText="1"/>
    </xf>
    <xf numFmtId="166" fontId="7" fillId="0" borderId="19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5" fontId="7" fillId="0" borderId="15" xfId="1" applyNumberFormat="1" applyFont="1" applyBorder="1" applyAlignment="1">
      <alignment horizontal="center" vertical="center" wrapText="1"/>
    </xf>
    <xf numFmtId="1" fontId="7" fillId="0" borderId="15" xfId="1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65" fontId="7" fillId="2" borderId="15" xfId="1" applyNumberFormat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165" fontId="7" fillId="0" borderId="14" xfId="1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166" fontId="7" fillId="0" borderId="16" xfId="0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166" fontId="7" fillId="0" borderId="15" xfId="1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65" fontId="7" fillId="0" borderId="11" xfId="2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65" fontId="7" fillId="0" borderId="28" xfId="2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/>
    </xf>
    <xf numFmtId="165" fontId="7" fillId="2" borderId="14" xfId="1" applyNumberFormat="1" applyFont="1" applyFill="1" applyBorder="1" applyAlignment="1">
      <alignment horizontal="center" vertical="center"/>
    </xf>
    <xf numFmtId="166" fontId="7" fillId="2" borderId="14" xfId="1" applyNumberFormat="1" applyFont="1" applyFill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right" vertical="center" wrapText="1"/>
    </xf>
    <xf numFmtId="0" fontId="6" fillId="0" borderId="43" xfId="1" applyFont="1" applyBorder="1" applyAlignment="1">
      <alignment horizontal="right" vertical="center"/>
    </xf>
    <xf numFmtId="0" fontId="6" fillId="0" borderId="27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165" fontId="7" fillId="0" borderId="12" xfId="2" applyNumberFormat="1" applyFont="1" applyBorder="1" applyAlignment="1">
      <alignment horizontal="center" vertical="center"/>
    </xf>
    <xf numFmtId="165" fontId="7" fillId="0" borderId="13" xfId="2" applyNumberFormat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 wrapText="1"/>
    </xf>
    <xf numFmtId="165" fontId="29" fillId="0" borderId="14" xfId="1" applyNumberFormat="1" applyFont="1" applyBorder="1" applyAlignment="1">
      <alignment horizontal="center" vertical="center" wrapText="1"/>
    </xf>
    <xf numFmtId="165" fontId="29" fillId="0" borderId="16" xfId="0" applyNumberFormat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31" fillId="0" borderId="5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34" fillId="0" borderId="21" xfId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2" fontId="22" fillId="6" borderId="14" xfId="0" applyNumberFormat="1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6" fontId="7" fillId="0" borderId="14" xfId="0" applyNumberFormat="1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166" fontId="8" fillId="0" borderId="15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166" fontId="8" fillId="0" borderId="16" xfId="0" applyNumberFormat="1" applyFont="1" applyBorder="1" applyAlignment="1">
      <alignment horizontal="center" vertical="center" wrapText="1"/>
    </xf>
    <xf numFmtId="0" fontId="12" fillId="0" borderId="21" xfId="5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166" fontId="8" fillId="0" borderId="17" xfId="0" applyNumberFormat="1" applyFont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6" fontId="8" fillId="0" borderId="15" xfId="0" applyNumberFormat="1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5" fontId="23" fillId="6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5" borderId="54" xfId="0" applyFont="1" applyFill="1" applyBorder="1" applyAlignment="1">
      <alignment horizontal="center" vertical="center"/>
    </xf>
    <xf numFmtId="0" fontId="31" fillId="5" borderId="47" xfId="0" applyFont="1" applyFill="1" applyBorder="1" applyAlignment="1">
      <alignment horizontal="center" vertical="center" wrapText="1"/>
    </xf>
    <xf numFmtId="0" fontId="31" fillId="5" borderId="25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29" fillId="0" borderId="16" xfId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27" fillId="4" borderId="65" xfId="14" applyBorder="1"/>
    <xf numFmtId="0" fontId="27" fillId="4" borderId="64" xfId="14" applyBorder="1"/>
    <xf numFmtId="0" fontId="7" fillId="0" borderId="28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7" fillId="0" borderId="44" xfId="1" applyFont="1" applyBorder="1" applyAlignment="1">
      <alignment vertical="center" wrapText="1"/>
    </xf>
    <xf numFmtId="165" fontId="7" fillId="0" borderId="51" xfId="1" applyNumberFormat="1" applyFont="1" applyBorder="1" applyAlignment="1">
      <alignment vertical="center" wrapText="1"/>
    </xf>
    <xf numFmtId="0" fontId="7" fillId="0" borderId="51" xfId="1" applyFont="1" applyBorder="1" applyAlignment="1">
      <alignment vertical="center" wrapText="1"/>
    </xf>
    <xf numFmtId="0" fontId="8" fillId="0" borderId="66" xfId="0" applyFont="1" applyBorder="1"/>
    <xf numFmtId="0" fontId="7" fillId="0" borderId="51" xfId="1" applyFont="1" applyBorder="1" applyAlignment="1">
      <alignment horizontal="left" vertical="center" wrapText="1"/>
    </xf>
    <xf numFmtId="0" fontId="7" fillId="0" borderId="52" xfId="1" applyFont="1" applyBorder="1" applyAlignment="1">
      <alignment vertical="center" wrapText="1"/>
    </xf>
    <xf numFmtId="0" fontId="7" fillId="0" borderId="44" xfId="1" applyFont="1" applyBorder="1" applyAlignment="1">
      <alignment vertical="center"/>
    </xf>
    <xf numFmtId="165" fontId="7" fillId="0" borderId="51" xfId="1" applyNumberFormat="1" applyFont="1" applyBorder="1" applyAlignment="1">
      <alignment vertical="center"/>
    </xf>
    <xf numFmtId="0" fontId="7" fillId="0" borderId="51" xfId="1" applyFont="1" applyBorder="1" applyAlignment="1">
      <alignment horizontal="left" vertical="center"/>
    </xf>
    <xf numFmtId="0" fontId="7" fillId="0" borderId="51" xfId="1" applyFont="1" applyBorder="1" applyAlignment="1">
      <alignment vertical="center"/>
    </xf>
    <xf numFmtId="0" fontId="7" fillId="0" borderId="52" xfId="1" applyFont="1" applyBorder="1" applyAlignment="1">
      <alignment vertical="center"/>
    </xf>
    <xf numFmtId="0" fontId="7" fillId="0" borderId="44" xfId="1" applyFont="1" applyBorder="1" applyAlignment="1">
      <alignment horizontal="left" vertical="center" wrapText="1"/>
    </xf>
    <xf numFmtId="165" fontId="7" fillId="0" borderId="51" xfId="1" applyNumberFormat="1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/>
    </xf>
    <xf numFmtId="0" fontId="7" fillId="0" borderId="52" xfId="1" applyFont="1" applyBorder="1" applyAlignment="1">
      <alignment horizontal="left" vertical="center" wrapText="1"/>
    </xf>
    <xf numFmtId="0" fontId="8" fillId="0" borderId="66" xfId="0" applyFont="1" applyBorder="1" applyAlignment="1">
      <alignment vertical="center"/>
    </xf>
    <xf numFmtId="0" fontId="6" fillId="0" borderId="4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5" fontId="13" fillId="0" borderId="15" xfId="0" applyNumberFormat="1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166" fontId="13" fillId="0" borderId="21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6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166" fontId="7" fillId="0" borderId="17" xfId="0" applyNumberFormat="1" applyFont="1" applyBorder="1" applyAlignment="1">
      <alignment horizontal="center" vertical="center" wrapText="1"/>
    </xf>
    <xf numFmtId="166" fontId="13" fillId="0" borderId="15" xfId="0" applyNumberFormat="1" applyFont="1" applyBorder="1" applyAlignment="1">
      <alignment horizontal="center" vertical="center"/>
    </xf>
    <xf numFmtId="166" fontId="13" fillId="0" borderId="16" xfId="0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5" fontId="7" fillId="2" borderId="56" xfId="0" applyNumberFormat="1" applyFont="1" applyFill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165" fontId="7" fillId="2" borderId="16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66" fontId="7" fillId="2" borderId="20" xfId="0" applyNumberFormat="1" applyFont="1" applyFill="1" applyBorder="1" applyAlignment="1">
      <alignment horizontal="center" vertical="center" wrapText="1"/>
    </xf>
    <xf numFmtId="166" fontId="7" fillId="2" borderId="19" xfId="0" applyNumberFormat="1" applyFont="1" applyFill="1" applyBorder="1" applyAlignment="1">
      <alignment horizontal="center" vertical="center" wrapText="1"/>
    </xf>
    <xf numFmtId="165" fontId="7" fillId="2" borderId="20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165" fontId="31" fillId="0" borderId="14" xfId="1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/>
    </xf>
    <xf numFmtId="0" fontId="44" fillId="0" borderId="21" xfId="1" applyFont="1" applyBorder="1" applyAlignment="1">
      <alignment horizontal="center" vertical="center"/>
    </xf>
    <xf numFmtId="0" fontId="14" fillId="2" borderId="18" xfId="14" applyFont="1" applyFill="1" applyBorder="1" applyAlignment="1">
      <alignment horizontal="center" vertical="center"/>
    </xf>
    <xf numFmtId="0" fontId="5" fillId="5" borderId="59" xfId="1" applyFont="1" applyFill="1" applyBorder="1" applyAlignment="1">
      <alignment vertical="center"/>
    </xf>
    <xf numFmtId="0" fontId="5" fillId="5" borderId="23" xfId="1" applyFont="1" applyFill="1" applyBorder="1" applyAlignment="1">
      <alignment vertical="center"/>
    </xf>
    <xf numFmtId="1" fontId="13" fillId="0" borderId="1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165" fontId="7" fillId="2" borderId="19" xfId="0" applyNumberFormat="1" applyFont="1" applyFill="1" applyBorder="1" applyAlignment="1">
      <alignment horizontal="center" vertical="center" wrapText="1"/>
    </xf>
    <xf numFmtId="165" fontId="7" fillId="2" borderId="3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6" fontId="7" fillId="2" borderId="14" xfId="0" applyNumberFormat="1" applyFont="1" applyFill="1" applyBorder="1" applyAlignment="1">
      <alignment horizontal="center" vertical="center" wrapText="1"/>
    </xf>
    <xf numFmtId="166" fontId="7" fillId="2" borderId="15" xfId="0" applyNumberFormat="1" applyFont="1" applyFill="1" applyBorder="1" applyAlignment="1">
      <alignment horizontal="center" vertical="center" wrapText="1"/>
    </xf>
    <xf numFmtId="166" fontId="7" fillId="2" borderId="16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65" fontId="7" fillId="2" borderId="15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5" fillId="5" borderId="23" xfId="10" applyFont="1" applyFill="1" applyBorder="1" applyAlignment="1">
      <alignment horizontal="left" vertical="center"/>
    </xf>
    <xf numFmtId="0" fontId="6" fillId="0" borderId="54" xfId="10" applyFont="1" applyBorder="1" applyAlignment="1">
      <alignment horizontal="center" vertical="center" wrapText="1"/>
    </xf>
    <xf numFmtId="0" fontId="6" fillId="0" borderId="50" xfId="10" applyFont="1" applyBorder="1" applyAlignment="1">
      <alignment horizontal="center" vertical="center" wrapText="1"/>
    </xf>
    <xf numFmtId="0" fontId="7" fillId="0" borderId="1" xfId="10" applyFont="1" applyBorder="1" applyAlignment="1">
      <alignment vertical="center" wrapText="1"/>
    </xf>
    <xf numFmtId="0" fontId="6" fillId="0" borderId="2" xfId="10" applyFont="1" applyBorder="1" applyAlignment="1">
      <alignment horizontal="center" wrapText="1"/>
    </xf>
    <xf numFmtId="0" fontId="7" fillId="0" borderId="31" xfId="10" applyFont="1" applyBorder="1" applyAlignment="1">
      <alignment horizontal="center" vertical="center" wrapText="1"/>
    </xf>
    <xf numFmtId="0" fontId="7" fillId="0" borderId="14" xfId="10" applyFont="1" applyBorder="1" applyAlignment="1">
      <alignment vertical="center" wrapText="1"/>
    </xf>
    <xf numFmtId="0" fontId="6" fillId="0" borderId="15" xfId="10" applyFont="1" applyBorder="1" applyAlignment="1">
      <alignment horizontal="center" wrapText="1"/>
    </xf>
    <xf numFmtId="0" fontId="7" fillId="0" borderId="16" xfId="10" applyFont="1" applyBorder="1" applyAlignment="1">
      <alignment horizontal="center" vertical="center" wrapText="1"/>
    </xf>
    <xf numFmtId="0" fontId="6" fillId="0" borderId="6" xfId="10" applyFont="1" applyBorder="1" applyAlignment="1">
      <alignment horizontal="center" wrapText="1"/>
    </xf>
    <xf numFmtId="0" fontId="7" fillId="0" borderId="21" xfId="1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31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31" xfId="0" applyNumberFormat="1" applyFont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166" fontId="14" fillId="0" borderId="16" xfId="0" applyNumberFormat="1" applyFont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5" fontId="7" fillId="0" borderId="44" xfId="2" applyNumberFormat="1" applyFon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166" fontId="0" fillId="0" borderId="51" xfId="0" applyNumberFormat="1" applyBorder="1" applyAlignment="1">
      <alignment horizontal="center" vertical="center"/>
    </xf>
    <xf numFmtId="166" fontId="0" fillId="0" borderId="52" xfId="0" applyNumberForma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/>
    </xf>
    <xf numFmtId="1" fontId="13" fillId="0" borderId="42" xfId="0" applyNumberFormat="1" applyFont="1" applyBorder="1" applyAlignment="1">
      <alignment horizontal="center" vertical="center"/>
    </xf>
    <xf numFmtId="1" fontId="13" fillId="0" borderId="41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165" fontId="7" fillId="2" borderId="11" xfId="1" applyNumberFormat="1" applyFont="1" applyFill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7" fillId="0" borderId="15" xfId="0" applyNumberFormat="1" applyFont="1" applyBorder="1" applyAlignment="1">
      <alignment horizontal="center" vertical="center" wrapText="1"/>
    </xf>
    <xf numFmtId="165" fontId="7" fillId="0" borderId="20" xfId="0" applyNumberFormat="1" applyFont="1" applyBorder="1" applyAlignment="1">
      <alignment horizontal="center" vertical="center" wrapText="1"/>
    </xf>
    <xf numFmtId="166" fontId="7" fillId="0" borderId="20" xfId="0" applyNumberFormat="1" applyFont="1" applyBorder="1" applyAlignment="1">
      <alignment horizontal="center" vertical="center" wrapText="1"/>
    </xf>
    <xf numFmtId="165" fontId="13" fillId="0" borderId="17" xfId="0" applyNumberFormat="1" applyFont="1" applyBorder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2" fontId="8" fillId="0" borderId="45" xfId="0" applyNumberFormat="1" applyFont="1" applyBorder="1" applyAlignment="1">
      <alignment horizontal="center" vertical="center"/>
    </xf>
    <xf numFmtId="166" fontId="8" fillId="0" borderId="20" xfId="0" applyNumberFormat="1" applyFont="1" applyBorder="1" applyAlignment="1">
      <alignment horizontal="center" vertical="center"/>
    </xf>
    <xf numFmtId="166" fontId="8" fillId="0" borderId="46" xfId="0" applyNumberFormat="1" applyFont="1" applyBorder="1" applyAlignment="1">
      <alignment horizontal="center" vertical="center"/>
    </xf>
    <xf numFmtId="0" fontId="24" fillId="0" borderId="25" xfId="8" applyFont="1" applyBorder="1" applyAlignment="1">
      <alignment horizontal="center" vertical="center" wrapText="1"/>
    </xf>
    <xf numFmtId="0" fontId="21" fillId="0" borderId="25" xfId="8" applyFont="1" applyBorder="1" applyAlignment="1">
      <alignment horizontal="center" vertical="center" wrapText="1"/>
    </xf>
    <xf numFmtId="2" fontId="23" fillId="0" borderId="18" xfId="8" applyNumberFormat="1" applyFont="1" applyBorder="1" applyAlignment="1">
      <alignment horizontal="center" vertical="center" wrapText="1"/>
    </xf>
    <xf numFmtId="0" fontId="23" fillId="0" borderId="15" xfId="8" applyFont="1" applyBorder="1" applyAlignment="1">
      <alignment horizontal="center" vertical="center" wrapText="1"/>
    </xf>
    <xf numFmtId="0" fontId="23" fillId="0" borderId="16" xfId="8" applyFont="1" applyBorder="1" applyAlignment="1">
      <alignment horizontal="center" vertical="center" wrapText="1"/>
    </xf>
    <xf numFmtId="0" fontId="12" fillId="0" borderId="21" xfId="8" applyFont="1" applyBorder="1" applyAlignment="1">
      <alignment horizontal="center" vertical="center"/>
    </xf>
    <xf numFmtId="165" fontId="23" fillId="0" borderId="15" xfId="8" applyNumberFormat="1" applyFont="1" applyBorder="1" applyAlignment="1">
      <alignment horizontal="center" vertical="center" wrapText="1"/>
    </xf>
    <xf numFmtId="165" fontId="23" fillId="0" borderId="16" xfId="8" applyNumberFormat="1" applyFont="1" applyBorder="1" applyAlignment="1">
      <alignment horizontal="center" vertical="center" wrapText="1"/>
    </xf>
    <xf numFmtId="0" fontId="23" fillId="0" borderId="14" xfId="8" applyFont="1" applyBorder="1" applyAlignment="1">
      <alignment horizontal="center" vertical="center" wrapText="1"/>
    </xf>
    <xf numFmtId="2" fontId="23" fillId="0" borderId="16" xfId="8" applyNumberFormat="1" applyFont="1" applyBorder="1" applyAlignment="1">
      <alignment horizontal="center" vertical="center" wrapText="1"/>
    </xf>
    <xf numFmtId="2" fontId="23" fillId="0" borderId="15" xfId="8" applyNumberFormat="1" applyFont="1" applyBorder="1" applyAlignment="1">
      <alignment horizontal="center" vertical="center" wrapText="1"/>
    </xf>
    <xf numFmtId="165" fontId="23" fillId="0" borderId="14" xfId="8" applyNumberFormat="1" applyFont="1" applyBorder="1" applyAlignment="1">
      <alignment horizontal="center" vertical="center" wrapText="1"/>
    </xf>
    <xf numFmtId="0" fontId="12" fillId="0" borderId="6" xfId="8" applyFont="1" applyBorder="1" applyAlignment="1">
      <alignment horizontal="center" vertical="center"/>
    </xf>
    <xf numFmtId="0" fontId="12" fillId="0" borderId="46" xfId="5" applyFont="1" applyBorder="1" applyAlignment="1">
      <alignment horizontal="center" vertical="center"/>
    </xf>
    <xf numFmtId="0" fontId="23" fillId="0" borderId="12" xfId="8" applyFont="1" applyBorder="1" applyAlignment="1">
      <alignment horizontal="center" vertical="center" wrapText="1"/>
    </xf>
    <xf numFmtId="0" fontId="23" fillId="0" borderId="13" xfId="8" applyFont="1" applyBorder="1" applyAlignment="1">
      <alignment horizontal="center" vertical="center" wrapText="1"/>
    </xf>
    <xf numFmtId="0" fontId="23" fillId="0" borderId="11" xfId="8" applyFont="1" applyBorder="1" applyAlignment="1">
      <alignment horizontal="center" vertical="center" wrapText="1"/>
    </xf>
    <xf numFmtId="166" fontId="23" fillId="0" borderId="16" xfId="8" applyNumberFormat="1" applyFont="1" applyBorder="1" applyAlignment="1">
      <alignment horizontal="center" vertical="center" wrapText="1"/>
    </xf>
    <xf numFmtId="166" fontId="23" fillId="0" borderId="14" xfId="8" applyNumberFormat="1" applyFont="1" applyBorder="1" applyAlignment="1">
      <alignment horizontal="center" vertical="center" wrapText="1"/>
    </xf>
    <xf numFmtId="166" fontId="23" fillId="0" borderId="15" xfId="8" applyNumberFormat="1" applyFont="1" applyBorder="1" applyAlignment="1">
      <alignment horizontal="center" vertical="center" wrapText="1"/>
    </xf>
    <xf numFmtId="0" fontId="21" fillId="0" borderId="27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24" fillId="0" borderId="35" xfId="8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/>
    </xf>
    <xf numFmtId="166" fontId="13" fillId="0" borderId="17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165" fontId="7" fillId="0" borderId="56" xfId="2" applyNumberFormat="1" applyFont="1" applyBorder="1" applyAlignment="1">
      <alignment horizontal="center" vertical="center"/>
    </xf>
    <xf numFmtId="0" fontId="23" fillId="0" borderId="56" xfId="8" applyFont="1" applyBorder="1" applyAlignment="1">
      <alignment horizontal="center" vertical="center" wrapText="1"/>
    </xf>
    <xf numFmtId="165" fontId="23" fillId="0" borderId="20" xfId="8" applyNumberFormat="1" applyFont="1" applyBorder="1" applyAlignment="1">
      <alignment horizontal="center" vertical="center" wrapText="1"/>
    </xf>
    <xf numFmtId="0" fontId="23" fillId="0" borderId="20" xfId="8" applyFont="1" applyBorder="1" applyAlignment="1">
      <alignment horizontal="center" vertical="center" wrapText="1"/>
    </xf>
    <xf numFmtId="2" fontId="23" fillId="0" borderId="20" xfId="8" applyNumberFormat="1" applyFont="1" applyBorder="1" applyAlignment="1">
      <alignment horizontal="center" vertical="center" wrapText="1"/>
    </xf>
    <xf numFmtId="166" fontId="23" fillId="0" borderId="20" xfId="8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66" fontId="22" fillId="0" borderId="14" xfId="1" applyNumberFormat="1" applyFont="1" applyBorder="1" applyAlignment="1">
      <alignment horizontal="center" vertical="center" wrapText="1"/>
    </xf>
    <xf numFmtId="2" fontId="22" fillId="0" borderId="14" xfId="1" applyNumberFormat="1" applyFont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0" fontId="24" fillId="0" borderId="59" xfId="8" applyFont="1" applyBorder="1" applyAlignment="1">
      <alignment horizontal="center" vertical="center" wrapText="1"/>
    </xf>
    <xf numFmtId="0" fontId="24" fillId="0" borderId="54" xfId="8" applyFont="1" applyBorder="1" applyAlignment="1">
      <alignment horizontal="center" vertical="center" wrapText="1"/>
    </xf>
    <xf numFmtId="0" fontId="24" fillId="0" borderId="47" xfId="8" applyFont="1" applyBorder="1" applyAlignment="1">
      <alignment horizontal="center" vertical="center" wrapText="1"/>
    </xf>
    <xf numFmtId="0" fontId="7" fillId="0" borderId="68" xfId="2" applyFont="1" applyBorder="1" applyAlignment="1">
      <alignment horizontal="center" vertical="center"/>
    </xf>
    <xf numFmtId="165" fontId="7" fillId="0" borderId="69" xfId="2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6" fontId="8" fillId="0" borderId="37" xfId="0" applyNumberFormat="1" applyFont="1" applyBorder="1" applyAlignment="1">
      <alignment horizontal="center" vertical="center"/>
    </xf>
    <xf numFmtId="166" fontId="8" fillId="0" borderId="55" xfId="0" applyNumberFormat="1" applyFont="1" applyBorder="1" applyAlignment="1">
      <alignment horizontal="center" vertical="center"/>
    </xf>
    <xf numFmtId="2" fontId="8" fillId="0" borderId="69" xfId="0" applyNumberFormat="1" applyFont="1" applyBorder="1" applyAlignment="1">
      <alignment horizontal="center" vertical="center"/>
    </xf>
    <xf numFmtId="166" fontId="8" fillId="0" borderId="19" xfId="0" applyNumberFormat="1" applyFont="1" applyBorder="1" applyAlignment="1">
      <alignment horizontal="center" vertical="center"/>
    </xf>
    <xf numFmtId="166" fontId="8" fillId="0" borderId="63" xfId="0" applyNumberFormat="1" applyFont="1" applyBorder="1" applyAlignment="1">
      <alignment horizontal="center" vertical="center"/>
    </xf>
    <xf numFmtId="165" fontId="7" fillId="0" borderId="70" xfId="2" applyNumberFormat="1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12" fillId="0" borderId="63" xfId="5" applyFont="1" applyBorder="1" applyAlignment="1">
      <alignment horizontal="center" vertical="center"/>
    </xf>
    <xf numFmtId="165" fontId="22" fillId="0" borderId="19" xfId="1" applyNumberFormat="1" applyFont="1" applyBorder="1" applyAlignment="1">
      <alignment horizontal="center" vertical="center" wrapText="1"/>
    </xf>
    <xf numFmtId="2" fontId="23" fillId="0" borderId="19" xfId="8" applyNumberFormat="1" applyFont="1" applyBorder="1" applyAlignment="1">
      <alignment horizontal="center" vertical="center" wrapText="1"/>
    </xf>
    <xf numFmtId="165" fontId="23" fillId="0" borderId="19" xfId="8" applyNumberFormat="1" applyFont="1" applyBorder="1" applyAlignment="1">
      <alignment horizontal="center" vertical="center" wrapText="1"/>
    </xf>
    <xf numFmtId="166" fontId="23" fillId="0" borderId="19" xfId="8" applyNumberFormat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165" fontId="22" fillId="0" borderId="14" xfId="1" applyNumberFormat="1" applyFont="1" applyBorder="1" applyAlignment="1">
      <alignment horizontal="center" vertical="center" wrapText="1"/>
    </xf>
    <xf numFmtId="0" fontId="23" fillId="0" borderId="19" xfId="8" applyFont="1" applyBorder="1" applyAlignment="1">
      <alignment horizontal="center" vertical="center" wrapText="1"/>
    </xf>
    <xf numFmtId="0" fontId="23" fillId="0" borderId="2" xfId="8" applyFont="1" applyBorder="1" applyAlignment="1">
      <alignment horizontal="center" vertical="center" wrapText="1"/>
    </xf>
    <xf numFmtId="0" fontId="23" fillId="0" borderId="31" xfId="8" applyFont="1" applyBorder="1" applyAlignment="1">
      <alignment horizontal="center" vertical="center" wrapText="1"/>
    </xf>
    <xf numFmtId="0" fontId="24" fillId="0" borderId="24" xfId="8" applyFont="1" applyBorder="1" applyAlignment="1">
      <alignment horizontal="center" vertical="center" wrapText="1"/>
    </xf>
    <xf numFmtId="0" fontId="21" fillId="0" borderId="26" xfId="8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166" fontId="7" fillId="0" borderId="37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" fontId="20" fillId="0" borderId="15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66" fontId="22" fillId="0" borderId="14" xfId="0" applyNumberFormat="1" applyFont="1" applyBorder="1" applyAlignment="1">
      <alignment horizontal="center" vertical="center"/>
    </xf>
    <xf numFmtId="166" fontId="22" fillId="0" borderId="15" xfId="0" applyNumberFormat="1" applyFont="1" applyBorder="1" applyAlignment="1">
      <alignment horizontal="center" vertical="center"/>
    </xf>
    <xf numFmtId="165" fontId="22" fillId="6" borderId="14" xfId="0" applyNumberFormat="1" applyFont="1" applyFill="1" applyBorder="1" applyAlignment="1">
      <alignment horizontal="center" vertical="center"/>
    </xf>
    <xf numFmtId="2" fontId="32" fillId="0" borderId="15" xfId="0" applyNumberFormat="1" applyFont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/>
    </xf>
    <xf numFmtId="165" fontId="32" fillId="0" borderId="2" xfId="0" applyNumberFormat="1" applyFont="1" applyBorder="1" applyAlignment="1">
      <alignment horizontal="center" vertical="center"/>
    </xf>
    <xf numFmtId="165" fontId="32" fillId="0" borderId="31" xfId="0" applyNumberFormat="1" applyFont="1" applyBorder="1" applyAlignment="1">
      <alignment horizontal="center" vertical="center"/>
    </xf>
    <xf numFmtId="2" fontId="32" fillId="0" borderId="16" xfId="0" applyNumberFormat="1" applyFont="1" applyBorder="1" applyAlignment="1">
      <alignment horizontal="center" vertical="center"/>
    </xf>
    <xf numFmtId="166" fontId="22" fillId="0" borderId="16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/>
    </xf>
    <xf numFmtId="165" fontId="16" fillId="0" borderId="31" xfId="0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21" xfId="2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165" fontId="8" fillId="2" borderId="16" xfId="0" applyNumberFormat="1" applyFont="1" applyFill="1" applyBorder="1" applyAlignment="1">
      <alignment horizontal="center" vertical="center" wrapText="1"/>
    </xf>
    <xf numFmtId="165" fontId="8" fillId="2" borderId="15" xfId="0" applyNumberFormat="1" applyFont="1" applyFill="1" applyBorder="1" applyAlignment="1">
      <alignment horizontal="center" vertical="center" wrapText="1"/>
    </xf>
    <xf numFmtId="165" fontId="7" fillId="2" borderId="20" xfId="1" applyNumberFormat="1" applyFont="1" applyFill="1" applyBorder="1" applyAlignment="1">
      <alignment horizontal="center" vertical="center"/>
    </xf>
    <xf numFmtId="166" fontId="7" fillId="2" borderId="20" xfId="1" applyNumberFormat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2" fillId="2" borderId="46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" fontId="7" fillId="2" borderId="15" xfId="10" applyNumberFormat="1" applyFont="1" applyFill="1" applyBorder="1" applyAlignment="1">
      <alignment horizontal="center" vertical="center"/>
    </xf>
    <xf numFmtId="165" fontId="7" fillId="0" borderId="8" xfId="10" applyNumberFormat="1" applyFont="1" applyBorder="1" applyAlignment="1">
      <alignment horizontal="center" vertical="center"/>
    </xf>
    <xf numFmtId="165" fontId="7" fillId="0" borderId="29" xfId="10" applyNumberFormat="1" applyFont="1" applyBorder="1" applyAlignment="1">
      <alignment horizontal="center" vertical="center"/>
    </xf>
    <xf numFmtId="1" fontId="7" fillId="2" borderId="16" xfId="10" applyNumberFormat="1" applyFont="1" applyFill="1" applyBorder="1" applyAlignment="1">
      <alignment horizontal="center" vertical="center"/>
    </xf>
    <xf numFmtId="165" fontId="7" fillId="0" borderId="36" xfId="10" applyNumberFormat="1" applyFont="1" applyBorder="1" applyAlignment="1">
      <alignment horizontal="center" vertical="center"/>
    </xf>
    <xf numFmtId="165" fontId="7" fillId="0" borderId="2" xfId="10" applyNumberFormat="1" applyFont="1" applyBorder="1" applyAlignment="1">
      <alignment horizontal="center" vertical="center"/>
    </xf>
    <xf numFmtId="2" fontId="7" fillId="0" borderId="16" xfId="10" applyNumberFormat="1" applyFont="1" applyBorder="1" applyAlignment="1">
      <alignment horizontal="center" vertical="center"/>
    </xf>
    <xf numFmtId="165" fontId="7" fillId="0" borderId="15" xfId="10" applyNumberFormat="1" applyFont="1" applyBorder="1" applyAlignment="1">
      <alignment horizontal="center" vertical="center"/>
    </xf>
    <xf numFmtId="2" fontId="7" fillId="0" borderId="15" xfId="10" applyNumberFormat="1" applyFont="1" applyBorder="1" applyAlignment="1">
      <alignment horizontal="center" vertical="center"/>
    </xf>
    <xf numFmtId="1" fontId="7" fillId="0" borderId="14" xfId="10" applyNumberFormat="1" applyFont="1" applyBorder="1" applyAlignment="1">
      <alignment horizontal="center" vertical="center"/>
    </xf>
    <xf numFmtId="1" fontId="7" fillId="0" borderId="15" xfId="10" applyNumberFormat="1" applyFont="1" applyBorder="1" applyAlignment="1">
      <alignment horizontal="center" vertical="center"/>
    </xf>
    <xf numFmtId="166" fontId="7" fillId="0" borderId="15" xfId="10" applyNumberFormat="1" applyFont="1" applyBorder="1" applyAlignment="1">
      <alignment horizontal="center" vertical="center"/>
    </xf>
    <xf numFmtId="0" fontId="8" fillId="0" borderId="16" xfId="0" applyFont="1" applyBorder="1"/>
    <xf numFmtId="1" fontId="7" fillId="0" borderId="16" xfId="10" applyNumberFormat="1" applyFont="1" applyBorder="1" applyAlignment="1">
      <alignment horizontal="center" vertical="center"/>
    </xf>
    <xf numFmtId="2" fontId="7" fillId="0" borderId="12" xfId="10" applyNumberFormat="1" applyFont="1" applyBorder="1" applyAlignment="1">
      <alignment horizontal="center" vertical="center"/>
    </xf>
    <xf numFmtId="166" fontId="7" fillId="0" borderId="13" xfId="10" applyNumberFormat="1" applyFont="1" applyBorder="1" applyAlignment="1">
      <alignment horizontal="center" vertical="center"/>
    </xf>
    <xf numFmtId="2" fontId="7" fillId="0" borderId="15" xfId="1" applyNumberFormat="1" applyFont="1" applyBorder="1" applyAlignment="1">
      <alignment horizontal="center" vertical="center"/>
    </xf>
    <xf numFmtId="165" fontId="8" fillId="0" borderId="15" xfId="1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8" fillId="0" borderId="15" xfId="0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165" fontId="8" fillId="0" borderId="14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6" xfId="0" applyFont="1" applyBorder="1" applyAlignment="1">
      <alignment wrapText="1"/>
    </xf>
    <xf numFmtId="0" fontId="12" fillId="0" borderId="21" xfId="1" applyFont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2" fontId="7" fillId="0" borderId="14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27" fillId="8" borderId="66" xfId="14" applyFill="1" applyBorder="1"/>
    <xf numFmtId="0" fontId="8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66" fontId="8" fillId="2" borderId="14" xfId="0" applyNumberFormat="1" applyFont="1" applyFill="1" applyBorder="1" applyAlignment="1">
      <alignment horizontal="center"/>
    </xf>
    <xf numFmtId="166" fontId="8" fillId="2" borderId="15" xfId="0" applyNumberFormat="1" applyFont="1" applyFill="1" applyBorder="1" applyAlignment="1">
      <alignment horizontal="center"/>
    </xf>
    <xf numFmtId="166" fontId="8" fillId="2" borderId="16" xfId="0" applyNumberFormat="1" applyFont="1" applyFill="1" applyBorder="1" applyAlignment="1">
      <alignment horizontal="center"/>
    </xf>
    <xf numFmtId="166" fontId="8" fillId="2" borderId="20" xfId="0" applyNumberFormat="1" applyFont="1" applyFill="1" applyBorder="1" applyAlignment="1">
      <alignment horizontal="center"/>
    </xf>
    <xf numFmtId="2" fontId="8" fillId="2" borderId="14" xfId="0" applyNumberFormat="1" applyFont="1" applyFill="1" applyBorder="1" applyAlignment="1">
      <alignment horizontal="center"/>
    </xf>
    <xf numFmtId="2" fontId="8" fillId="2" borderId="15" xfId="0" applyNumberFormat="1" applyFont="1" applyFill="1" applyBorder="1" applyAlignment="1">
      <alignment horizontal="center"/>
    </xf>
    <xf numFmtId="2" fontId="8" fillId="2" borderId="16" xfId="0" applyNumberFormat="1" applyFont="1" applyFill="1" applyBorder="1" applyAlignment="1">
      <alignment horizontal="center"/>
    </xf>
    <xf numFmtId="2" fontId="8" fillId="2" borderId="20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166" fontId="8" fillId="0" borderId="15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center"/>
    </xf>
    <xf numFmtId="166" fontId="8" fillId="0" borderId="20" xfId="0" applyNumberFormat="1" applyFont="1" applyBorder="1" applyAlignment="1">
      <alignment horizontal="center"/>
    </xf>
    <xf numFmtId="0" fontId="6" fillId="2" borderId="35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0" fontId="7" fillId="2" borderId="51" xfId="1" applyFont="1" applyFill="1" applyBorder="1" applyAlignment="1">
      <alignment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2" borderId="15" xfId="0" applyNumberFormat="1" applyFont="1" applyFill="1" applyBorder="1" applyAlignment="1">
      <alignment horizontal="center" vertical="center"/>
    </xf>
    <xf numFmtId="165" fontId="7" fillId="2" borderId="16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166" fontId="7" fillId="2" borderId="16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4" xfId="1" applyFont="1" applyBorder="1" applyAlignment="1">
      <alignment horizontal="right" vertical="center"/>
    </xf>
    <xf numFmtId="0" fontId="6" fillId="0" borderId="64" xfId="1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5" borderId="22" xfId="1" applyFont="1" applyFill="1" applyBorder="1" applyAlignment="1">
      <alignment vertical="center"/>
    </xf>
    <xf numFmtId="2" fontId="8" fillId="0" borderId="16" xfId="0" applyNumberFormat="1" applyFont="1" applyBorder="1" applyAlignment="1">
      <alignment horizontal="center" vertical="center" wrapText="1"/>
    </xf>
    <xf numFmtId="0" fontId="6" fillId="0" borderId="64" xfId="10" applyFont="1" applyBorder="1" applyAlignment="1">
      <alignment horizontal="right" vertical="center"/>
    </xf>
    <xf numFmtId="0" fontId="6" fillId="0" borderId="43" xfId="10" applyFont="1" applyBorder="1" applyAlignment="1">
      <alignment horizontal="right" vertical="center" wrapText="1"/>
    </xf>
    <xf numFmtId="0" fontId="6" fillId="0" borderId="54" xfId="10" applyFont="1" applyBorder="1" applyAlignment="1">
      <alignment horizontal="left" vertical="center" wrapText="1"/>
    </xf>
    <xf numFmtId="0" fontId="6" fillId="0" borderId="43" xfId="10" applyFont="1" applyBorder="1" applyAlignment="1">
      <alignment horizontal="left" vertical="center" wrapText="1"/>
    </xf>
    <xf numFmtId="0" fontId="7" fillId="0" borderId="69" xfId="10" applyFont="1" applyBorder="1" applyAlignment="1">
      <alignment vertical="center" wrapText="1"/>
    </xf>
    <xf numFmtId="165" fontId="7" fillId="0" borderId="19" xfId="10" applyNumberFormat="1" applyFont="1" applyBorder="1" applyAlignment="1">
      <alignment vertical="center" wrapText="1"/>
    </xf>
    <xf numFmtId="0" fontId="7" fillId="0" borderId="19" xfId="10" applyFont="1" applyBorder="1" applyAlignment="1">
      <alignment vertical="center" wrapText="1"/>
    </xf>
    <xf numFmtId="0" fontId="8" fillId="0" borderId="33" xfId="0" applyFont="1" applyBorder="1"/>
    <xf numFmtId="0" fontId="7" fillId="0" borderId="19" xfId="10" applyFont="1" applyBorder="1" applyAlignment="1">
      <alignment horizontal="left" vertical="center" wrapText="1"/>
    </xf>
    <xf numFmtId="0" fontId="7" fillId="0" borderId="63" xfId="10" applyFont="1" applyBorder="1" applyAlignment="1">
      <alignment vertical="center" wrapText="1"/>
    </xf>
    <xf numFmtId="165" fontId="7" fillId="0" borderId="44" xfId="0" applyNumberFormat="1" applyFont="1" applyBorder="1" applyAlignment="1">
      <alignment horizontal="center" vertical="center" wrapText="1"/>
    </xf>
    <xf numFmtId="165" fontId="7" fillId="0" borderId="51" xfId="0" applyNumberFormat="1" applyFont="1" applyBorder="1" applyAlignment="1">
      <alignment horizontal="center" vertical="center" wrapText="1"/>
    </xf>
    <xf numFmtId="2" fontId="7" fillId="0" borderId="51" xfId="0" applyNumberFormat="1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66" fontId="7" fillId="0" borderId="51" xfId="0" applyNumberFormat="1" applyFont="1" applyBorder="1" applyAlignment="1">
      <alignment horizontal="center" vertical="center" wrapText="1"/>
    </xf>
    <xf numFmtId="0" fontId="12" fillId="0" borderId="52" xfId="32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65" fontId="7" fillId="0" borderId="71" xfId="2" applyNumberFormat="1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2" fontId="8" fillId="0" borderId="71" xfId="0" applyNumberFormat="1" applyFon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66" fontId="0" fillId="0" borderId="53" xfId="0" applyNumberFormat="1" applyBorder="1" applyAlignment="1">
      <alignment horizontal="center" vertical="center"/>
    </xf>
    <xf numFmtId="0" fontId="5" fillId="5" borderId="43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8" fillId="2" borderId="31" xfId="10" applyNumberFormat="1" applyFont="1" applyFill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0" fontId="6" fillId="2" borderId="27" xfId="10" applyFont="1" applyFill="1" applyBorder="1" applyAlignment="1">
      <alignment horizontal="center" vertical="center" wrapText="1"/>
    </xf>
    <xf numFmtId="0" fontId="6" fillId="2" borderId="26" xfId="10" applyFont="1" applyFill="1" applyBorder="1" applyAlignment="1">
      <alignment horizontal="center" vertical="center" wrapText="1"/>
    </xf>
    <xf numFmtId="166" fontId="16" fillId="0" borderId="15" xfId="0" applyNumberFormat="1" applyFont="1" applyBorder="1" applyAlignment="1">
      <alignment horizontal="center" vertical="center"/>
    </xf>
    <xf numFmtId="166" fontId="16" fillId="0" borderId="16" xfId="0" applyNumberFormat="1" applyFont="1" applyBorder="1" applyAlignment="1">
      <alignment horizontal="center" vertical="center"/>
    </xf>
    <xf numFmtId="1" fontId="13" fillId="0" borderId="57" xfId="0" applyNumberFormat="1" applyFont="1" applyBorder="1" applyAlignment="1">
      <alignment horizontal="center" vertical="center"/>
    </xf>
    <xf numFmtId="1" fontId="7" fillId="0" borderId="5" xfId="2" applyNumberFormat="1" applyFont="1" applyBorder="1" applyAlignment="1">
      <alignment horizontal="center" vertical="center"/>
    </xf>
    <xf numFmtId="1" fontId="7" fillId="0" borderId="6" xfId="2" applyNumberFormat="1" applyFont="1" applyBorder="1" applyAlignment="1">
      <alignment horizontal="center" vertical="center"/>
    </xf>
    <xf numFmtId="1" fontId="7" fillId="0" borderId="21" xfId="2" applyNumberFormat="1" applyFont="1" applyBorder="1" applyAlignment="1">
      <alignment horizontal="center" vertical="center"/>
    </xf>
    <xf numFmtId="1" fontId="7" fillId="0" borderId="46" xfId="2" applyNumberFormat="1" applyFont="1" applyBorder="1" applyAlignment="1">
      <alignment horizontal="center" vertical="center"/>
    </xf>
    <xf numFmtId="1" fontId="7" fillId="0" borderId="7" xfId="2" applyNumberFormat="1" applyFont="1" applyBorder="1" applyAlignment="1">
      <alignment horizontal="center" vertical="center"/>
    </xf>
    <xf numFmtId="1" fontId="7" fillId="0" borderId="52" xfId="2" applyNumberFormat="1" applyFont="1" applyBorder="1" applyAlignment="1">
      <alignment horizontal="center" vertical="center"/>
    </xf>
    <xf numFmtId="1" fontId="8" fillId="2" borderId="15" xfId="10" applyNumberFormat="1" applyFont="1" applyFill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0" fontId="13" fillId="0" borderId="25" xfId="10" applyFont="1" applyBorder="1" applyAlignment="1">
      <alignment horizontal="center" vertical="center" wrapText="1"/>
    </xf>
    <xf numFmtId="165" fontId="8" fillId="0" borderId="51" xfId="0" applyNumberFormat="1" applyFont="1" applyBorder="1" applyAlignment="1">
      <alignment horizontal="center" vertical="center"/>
    </xf>
    <xf numFmtId="0" fontId="13" fillId="0" borderId="54" xfId="10" applyFont="1" applyBorder="1" applyAlignment="1">
      <alignment horizontal="center" vertical="center" wrapText="1"/>
    </xf>
    <xf numFmtId="0" fontId="13" fillId="0" borderId="27" xfId="10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/>
    </xf>
    <xf numFmtId="0" fontId="13" fillId="0" borderId="48" xfId="1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6" fillId="2" borderId="25" xfId="10" applyFont="1" applyFill="1" applyBorder="1" applyAlignment="1">
      <alignment horizontal="center" vertical="center" wrapText="1"/>
    </xf>
    <xf numFmtId="165" fontId="8" fillId="2" borderId="2" xfId="10" applyNumberFormat="1" applyFont="1" applyFill="1" applyBorder="1" applyAlignment="1">
      <alignment horizontal="center" vertical="center"/>
    </xf>
    <xf numFmtId="0" fontId="13" fillId="0" borderId="26" xfId="10" applyFont="1" applyBorder="1" applyAlignment="1">
      <alignment horizontal="center" vertical="center" wrapText="1"/>
    </xf>
    <xf numFmtId="166" fontId="8" fillId="0" borderId="17" xfId="0" applyNumberFormat="1" applyFont="1" applyBorder="1" applyAlignment="1">
      <alignment horizontal="center" vertical="center"/>
    </xf>
    <xf numFmtId="166" fontId="8" fillId="0" borderId="51" xfId="0" applyNumberFormat="1" applyFont="1" applyBorder="1" applyAlignment="1">
      <alignment horizontal="center" vertical="center"/>
    </xf>
    <xf numFmtId="165" fontId="8" fillId="2" borderId="15" xfId="10" applyNumberFormat="1" applyFont="1" applyFill="1" applyBorder="1" applyAlignment="1">
      <alignment horizontal="center" vertical="center"/>
    </xf>
    <xf numFmtId="165" fontId="8" fillId="2" borderId="14" xfId="10" applyNumberFormat="1" applyFont="1" applyFill="1" applyBorder="1" applyAlignment="1">
      <alignment horizontal="center" vertical="center"/>
    </xf>
    <xf numFmtId="165" fontId="8" fillId="2" borderId="1" xfId="10" applyNumberFormat="1" applyFont="1" applyFill="1" applyBorder="1" applyAlignment="1">
      <alignment horizontal="center" vertical="center"/>
    </xf>
    <xf numFmtId="1" fontId="8" fillId="2" borderId="51" xfId="10" applyNumberFormat="1" applyFont="1" applyFill="1" applyBorder="1" applyAlignment="1">
      <alignment horizontal="center" vertical="center"/>
    </xf>
    <xf numFmtId="165" fontId="8" fillId="0" borderId="2" xfId="2" applyNumberFormat="1" applyFont="1" applyBorder="1" applyAlignment="1">
      <alignment horizontal="center" vertical="center"/>
    </xf>
    <xf numFmtId="165" fontId="8" fillId="0" borderId="31" xfId="2" applyNumberFormat="1" applyFont="1" applyBorder="1" applyAlignment="1">
      <alignment horizontal="center" vertical="center"/>
    </xf>
    <xf numFmtId="1" fontId="8" fillId="0" borderId="5" xfId="2" applyNumberFormat="1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1" fontId="8" fillId="0" borderId="21" xfId="2" applyNumberFormat="1" applyFont="1" applyBorder="1" applyAlignment="1">
      <alignment horizontal="center" vertical="center"/>
    </xf>
    <xf numFmtId="2" fontId="8" fillId="0" borderId="56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2" fontId="8" fillId="0" borderId="72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6" fontId="8" fillId="0" borderId="21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6" fontId="8" fillId="0" borderId="52" xfId="0" applyNumberFormat="1" applyFont="1" applyBorder="1" applyAlignment="1">
      <alignment horizontal="center" vertical="center"/>
    </xf>
    <xf numFmtId="1" fontId="8" fillId="0" borderId="15" xfId="10" applyNumberFormat="1" applyFont="1" applyBorder="1" applyAlignment="1">
      <alignment horizontal="center" vertical="center"/>
    </xf>
    <xf numFmtId="1" fontId="8" fillId="0" borderId="16" xfId="10" applyNumberFormat="1" applyFont="1" applyBorder="1" applyAlignment="1">
      <alignment horizontal="center" vertical="center"/>
    </xf>
    <xf numFmtId="1" fontId="8" fillId="2" borderId="14" xfId="10" applyNumberFormat="1" applyFont="1" applyFill="1" applyBorder="1" applyAlignment="1">
      <alignment horizontal="center" vertical="center"/>
    </xf>
    <xf numFmtId="1" fontId="8" fillId="2" borderId="16" xfId="10" applyNumberFormat="1" applyFont="1" applyFill="1" applyBorder="1" applyAlignment="1">
      <alignment horizontal="center" vertical="center"/>
    </xf>
    <xf numFmtId="165" fontId="7" fillId="0" borderId="31" xfId="10" applyNumberFormat="1" applyFont="1" applyBorder="1" applyAlignment="1">
      <alignment horizontal="center" vertical="center"/>
    </xf>
    <xf numFmtId="165" fontId="7" fillId="0" borderId="1" xfId="1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6" fontId="8" fillId="0" borderId="0" xfId="0" applyNumberFormat="1" applyFont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165" fontId="8" fillId="0" borderId="3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2" borderId="31" xfId="59" applyNumberFormat="1" applyFont="1" applyFill="1" applyBorder="1" applyAlignment="1">
      <alignment horizontal="center" vertical="center"/>
    </xf>
    <xf numFmtId="1" fontId="7" fillId="0" borderId="58" xfId="2" applyNumberFormat="1" applyFont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2" borderId="2" xfId="59" applyNumberFormat="1" applyFont="1" applyFill="1" applyBorder="1" applyAlignment="1">
      <alignment horizontal="center" vertical="center"/>
    </xf>
    <xf numFmtId="165" fontId="8" fillId="2" borderId="1" xfId="59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wrapText="1"/>
    </xf>
    <xf numFmtId="0" fontId="13" fillId="0" borderId="59" xfId="0" applyFont="1" applyBorder="1" applyAlignment="1">
      <alignment horizontal="center" vertical="center" wrapText="1"/>
    </xf>
    <xf numFmtId="166" fontId="8" fillId="0" borderId="14" xfId="0" applyNumberFormat="1" applyFont="1" applyBorder="1" applyAlignment="1">
      <alignment horizontal="center" wrapText="1"/>
    </xf>
    <xf numFmtId="166" fontId="8" fillId="0" borderId="15" xfId="0" applyNumberFormat="1" applyFont="1" applyBorder="1" applyAlignment="1">
      <alignment horizontal="center" wrapText="1"/>
    </xf>
    <xf numFmtId="166" fontId="8" fillId="0" borderId="16" xfId="0" applyNumberFormat="1" applyFont="1" applyBorder="1" applyAlignment="1">
      <alignment horizontal="center" wrapText="1"/>
    </xf>
    <xf numFmtId="1" fontId="8" fillId="2" borderId="14" xfId="59" applyNumberFormat="1" applyFont="1" applyFill="1" applyBorder="1" applyAlignment="1">
      <alignment horizontal="center" vertical="center"/>
    </xf>
    <xf numFmtId="1" fontId="8" fillId="2" borderId="15" xfId="59" applyNumberFormat="1" applyFont="1" applyFill="1" applyBorder="1" applyAlignment="1">
      <alignment horizontal="center" vertical="center"/>
    </xf>
    <xf numFmtId="1" fontId="8" fillId="2" borderId="16" xfId="59" applyNumberFormat="1" applyFont="1" applyFill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2" fontId="8" fillId="0" borderId="15" xfId="96" applyNumberFormat="1" applyFont="1" applyBorder="1" applyAlignment="1">
      <alignment horizontal="center" vertical="center" wrapText="1"/>
    </xf>
    <xf numFmtId="166" fontId="7" fillId="0" borderId="15" xfId="96" applyNumberFormat="1" applyFont="1" applyBorder="1" applyAlignment="1">
      <alignment horizontal="center" vertical="center"/>
    </xf>
    <xf numFmtId="2" fontId="8" fillId="0" borderId="14" xfId="96" applyNumberFormat="1" applyFont="1" applyBorder="1" applyAlignment="1">
      <alignment horizontal="center" vertical="center" wrapText="1"/>
    </xf>
    <xf numFmtId="2" fontId="8" fillId="0" borderId="16" xfId="96" applyNumberFormat="1" applyFont="1" applyBorder="1" applyAlignment="1">
      <alignment horizontal="center" vertical="center" wrapText="1"/>
    </xf>
    <xf numFmtId="166" fontId="7" fillId="0" borderId="14" xfId="96" applyNumberFormat="1" applyFont="1" applyBorder="1" applyAlignment="1">
      <alignment horizontal="center" vertical="center"/>
    </xf>
    <xf numFmtId="166" fontId="7" fillId="0" borderId="16" xfId="96" applyNumberFormat="1" applyFont="1" applyBorder="1" applyAlignment="1">
      <alignment horizontal="center" vertical="center"/>
    </xf>
    <xf numFmtId="165" fontId="7" fillId="0" borderId="20" xfId="96" applyNumberFormat="1" applyFont="1" applyBorder="1" applyAlignment="1">
      <alignment horizontal="center" vertical="center"/>
    </xf>
    <xf numFmtId="165" fontId="7" fillId="0" borderId="15" xfId="96" applyNumberFormat="1" applyFont="1" applyBorder="1" applyAlignment="1">
      <alignment horizontal="center" vertical="center"/>
    </xf>
    <xf numFmtId="165" fontId="7" fillId="0" borderId="14" xfId="96" applyNumberFormat="1" applyFont="1" applyBorder="1" applyAlignment="1">
      <alignment horizontal="center" vertical="center"/>
    </xf>
    <xf numFmtId="165" fontId="7" fillId="0" borderId="16" xfId="96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166" fontId="8" fillId="0" borderId="17" xfId="0" applyNumberFormat="1" applyFont="1" applyBorder="1" applyAlignment="1">
      <alignment horizontal="center" wrapText="1"/>
    </xf>
    <xf numFmtId="0" fontId="7" fillId="2" borderId="15" xfId="96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7" fillId="2" borderId="14" xfId="96" applyFont="1" applyFill="1" applyBorder="1" applyAlignment="1">
      <alignment horizontal="center" vertical="center"/>
    </xf>
    <xf numFmtId="0" fontId="12" fillId="0" borderId="52" xfId="5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 wrapText="1"/>
    </xf>
    <xf numFmtId="2" fontId="0" fillId="0" borderId="56" xfId="0" applyNumberFormat="1" applyBorder="1" applyAlignment="1">
      <alignment horizontal="center" vertical="center"/>
    </xf>
    <xf numFmtId="166" fontId="0" fillId="0" borderId="46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0" fontId="12" fillId="2" borderId="5" xfId="5" applyFont="1" applyFill="1" applyBorder="1" applyAlignment="1">
      <alignment horizontal="center" vertical="center"/>
    </xf>
    <xf numFmtId="0" fontId="12" fillId="2" borderId="2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2" fontId="0" fillId="0" borderId="74" xfId="0" applyNumberFormat="1" applyBorder="1" applyAlignment="1">
      <alignment horizontal="center" vertical="center"/>
    </xf>
    <xf numFmtId="166" fontId="0" fillId="0" borderId="63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65" fontId="7" fillId="0" borderId="28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2" fontId="0" fillId="0" borderId="45" xfId="0" applyNumberFormat="1" applyBorder="1" applyAlignment="1">
      <alignment horizontal="center" vertical="center"/>
    </xf>
    <xf numFmtId="0" fontId="6" fillId="0" borderId="76" xfId="0" applyFont="1" applyBorder="1" applyAlignment="1">
      <alignment horizontal="center" vertical="center" wrapText="1"/>
    </xf>
    <xf numFmtId="165" fontId="16" fillId="0" borderId="45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166" fontId="16" fillId="0" borderId="20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0" fontId="28" fillId="0" borderId="46" xfId="2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" fontId="7" fillId="0" borderId="15" xfId="2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165" fontId="7" fillId="0" borderId="45" xfId="0" applyNumberFormat="1" applyFont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165" fontId="7" fillId="0" borderId="1" xfId="5" applyNumberFormat="1" applyFont="1" applyBorder="1" applyAlignment="1">
      <alignment horizontal="center" vertical="center"/>
    </xf>
    <xf numFmtId="165" fontId="7" fillId="0" borderId="2" xfId="5" applyNumberFormat="1" applyFont="1" applyBorder="1" applyAlignment="1">
      <alignment horizontal="center" vertical="center"/>
    </xf>
    <xf numFmtId="165" fontId="7" fillId="0" borderId="3" xfId="5" applyNumberFormat="1" applyFont="1" applyBorder="1" applyAlignment="1">
      <alignment horizontal="center" vertical="center"/>
    </xf>
    <xf numFmtId="165" fontId="7" fillId="0" borderId="31" xfId="5" applyNumberFormat="1" applyFont="1" applyBorder="1" applyAlignment="1">
      <alignment horizontal="center" vertical="center"/>
    </xf>
    <xf numFmtId="1" fontId="7" fillId="0" borderId="5" xfId="5" applyNumberFormat="1" applyFont="1" applyBorder="1" applyAlignment="1">
      <alignment horizontal="center" vertical="center"/>
    </xf>
    <xf numFmtId="1" fontId="7" fillId="0" borderId="6" xfId="5" applyNumberFormat="1" applyFont="1" applyBorder="1" applyAlignment="1">
      <alignment horizontal="center" vertical="center"/>
    </xf>
    <xf numFmtId="1" fontId="7" fillId="0" borderId="7" xfId="5" applyNumberFormat="1" applyFont="1" applyBorder="1" applyAlignment="1">
      <alignment horizontal="center" vertical="center"/>
    </xf>
    <xf numFmtId="1" fontId="7" fillId="0" borderId="21" xfId="5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167" fontId="8" fillId="0" borderId="14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center" vertical="center" wrapText="1"/>
    </xf>
    <xf numFmtId="0" fontId="8" fillId="9" borderId="14" xfId="0" applyFont="1" applyFill="1" applyBorder="1" applyAlignment="1">
      <alignment vertical="center" wrapText="1"/>
    </xf>
    <xf numFmtId="0" fontId="8" fillId="9" borderId="15" xfId="0" applyFont="1" applyFill="1" applyBorder="1" applyAlignment="1">
      <alignment vertical="center" wrapText="1"/>
    </xf>
    <xf numFmtId="0" fontId="6" fillId="2" borderId="62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165" fontId="13" fillId="0" borderId="45" xfId="0" applyNumberFormat="1" applyFont="1" applyBorder="1" applyAlignment="1">
      <alignment horizontal="center" vertical="center"/>
    </xf>
    <xf numFmtId="1" fontId="13" fillId="0" borderId="58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2" fontId="13" fillId="0" borderId="45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>
      <alignment horizontal="center" vertical="center"/>
    </xf>
    <xf numFmtId="166" fontId="13" fillId="0" borderId="46" xfId="0" applyNumberFormat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165" fontId="31" fillId="0" borderId="13" xfId="0" applyNumberFormat="1" applyFont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 wrapText="1"/>
    </xf>
    <xf numFmtId="0" fontId="14" fillId="0" borderId="71" xfId="0" applyFont="1" applyBorder="1"/>
    <xf numFmtId="0" fontId="14" fillId="0" borderId="53" xfId="0" applyFont="1" applyBorder="1"/>
    <xf numFmtId="0" fontId="6" fillId="0" borderId="46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51" xfId="1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1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6" fontId="6" fillId="0" borderId="14" xfId="10" applyNumberFormat="1" applyFont="1" applyBorder="1" applyAlignment="1">
      <alignment horizontal="center" vertical="center"/>
    </xf>
    <xf numFmtId="166" fontId="6" fillId="0" borderId="15" xfId="10" applyNumberFormat="1" applyFont="1" applyBorder="1" applyAlignment="1">
      <alignment horizontal="center" vertical="center"/>
    </xf>
    <xf numFmtId="166" fontId="6" fillId="0" borderId="16" xfId="1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166" fontId="13" fillId="0" borderId="15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6" fontId="13" fillId="0" borderId="16" xfId="0" applyNumberFormat="1" applyFont="1" applyBorder="1" applyAlignment="1">
      <alignment horizontal="center"/>
    </xf>
    <xf numFmtId="166" fontId="13" fillId="0" borderId="14" xfId="0" applyNumberFormat="1" applyFont="1" applyBorder="1" applyAlignment="1">
      <alignment horizontal="center"/>
    </xf>
    <xf numFmtId="166" fontId="13" fillId="0" borderId="20" xfId="0" applyNumberFormat="1" applyFont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166" fontId="13" fillId="2" borderId="15" xfId="0" applyNumberFormat="1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6" fillId="0" borderId="51" xfId="1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 wrapText="1"/>
    </xf>
    <xf numFmtId="166" fontId="6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166" fontId="6" fillId="0" borderId="18" xfId="0" applyNumberFormat="1" applyFont="1" applyBorder="1" applyAlignment="1">
      <alignment horizontal="center" vertical="center" wrapText="1"/>
    </xf>
    <xf numFmtId="0" fontId="6" fillId="0" borderId="14" xfId="10" applyFont="1" applyBorder="1" applyAlignment="1">
      <alignment vertical="center" wrapText="1"/>
    </xf>
    <xf numFmtId="0" fontId="6" fillId="0" borderId="16" xfId="10" applyFont="1" applyBorder="1" applyAlignment="1">
      <alignment horizontal="center" vertical="center" wrapText="1"/>
    </xf>
    <xf numFmtId="0" fontId="6" fillId="0" borderId="19" xfId="10" applyFont="1" applyBorder="1" applyAlignment="1">
      <alignment vertical="center" wrapText="1"/>
    </xf>
    <xf numFmtId="0" fontId="13" fillId="0" borderId="16" xfId="0" applyFont="1" applyBorder="1" applyAlignment="1">
      <alignment horizontal="center"/>
    </xf>
    <xf numFmtId="166" fontId="13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6" fillId="0" borderId="51" xfId="1" applyFont="1" applyBorder="1" applyAlignment="1">
      <alignment horizontal="left" vertical="center" wrapText="1"/>
    </xf>
    <xf numFmtId="166" fontId="6" fillId="0" borderId="15" xfId="1" applyNumberFormat="1" applyFont="1" applyBorder="1" applyAlignment="1">
      <alignment horizontal="center" vertical="center" wrapText="1"/>
    </xf>
    <xf numFmtId="166" fontId="6" fillId="0" borderId="16" xfId="1" applyNumberFormat="1" applyFont="1" applyBorder="1" applyAlignment="1">
      <alignment horizontal="center" vertical="center" wrapText="1"/>
    </xf>
    <xf numFmtId="166" fontId="13" fillId="0" borderId="15" xfId="0" applyNumberFormat="1" applyFont="1" applyBorder="1" applyAlignment="1">
      <alignment horizontal="center" vertical="center" wrapText="1"/>
    </xf>
    <xf numFmtId="166" fontId="13" fillId="0" borderId="16" xfId="0" applyNumberFormat="1" applyFont="1" applyBorder="1" applyAlignment="1">
      <alignment horizontal="center" vertical="center" wrapText="1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166" fontId="13" fillId="0" borderId="19" xfId="0" applyNumberFormat="1" applyFont="1" applyBorder="1" applyAlignment="1">
      <alignment horizontal="center" vertical="center" wrapText="1"/>
    </xf>
    <xf numFmtId="166" fontId="6" fillId="2" borderId="14" xfId="1" applyNumberFormat="1" applyFont="1" applyFill="1" applyBorder="1" applyAlignment="1">
      <alignment horizontal="center" vertical="center"/>
    </xf>
    <xf numFmtId="166" fontId="6" fillId="0" borderId="19" xfId="0" applyNumberFormat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165" fontId="13" fillId="0" borderId="56" xfId="0" applyNumberFormat="1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1" fontId="13" fillId="0" borderId="20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165" fontId="7" fillId="0" borderId="9" xfId="1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2" fontId="7" fillId="0" borderId="15" xfId="1" applyNumberFormat="1" applyFont="1" applyBorder="1" applyAlignment="1">
      <alignment horizontal="center" vertical="center" wrapText="1"/>
    </xf>
    <xf numFmtId="2" fontId="7" fillId="2" borderId="15" xfId="1" applyNumberFormat="1" applyFont="1" applyFill="1" applyBorder="1" applyAlignment="1">
      <alignment horizontal="center" vertical="center"/>
    </xf>
    <xf numFmtId="2" fontId="7" fillId="2" borderId="17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165" fontId="7" fillId="0" borderId="12" xfId="1" applyNumberFormat="1" applyFont="1" applyBorder="1" applyAlignment="1">
      <alignment horizontal="center" vertical="center"/>
    </xf>
    <xf numFmtId="166" fontId="13" fillId="0" borderId="14" xfId="1" applyNumberFormat="1" applyFont="1" applyBorder="1" applyAlignment="1">
      <alignment horizontal="center" vertical="center" wrapText="1"/>
    </xf>
    <xf numFmtId="166" fontId="13" fillId="0" borderId="15" xfId="1" applyNumberFormat="1" applyFont="1" applyBorder="1" applyAlignment="1">
      <alignment horizontal="center" vertical="center" wrapText="1"/>
    </xf>
    <xf numFmtId="166" fontId="6" fillId="0" borderId="15" xfId="1" applyNumberFormat="1" applyFont="1" applyBorder="1" applyAlignment="1">
      <alignment horizontal="center" vertical="center"/>
    </xf>
    <xf numFmtId="166" fontId="6" fillId="0" borderId="16" xfId="1" applyNumberFormat="1" applyFont="1" applyBorder="1" applyAlignment="1">
      <alignment horizontal="center" vertical="center"/>
    </xf>
    <xf numFmtId="166" fontId="6" fillId="0" borderId="14" xfId="1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/>
    </xf>
    <xf numFmtId="166" fontId="21" fillId="6" borderId="15" xfId="0" applyNumberFormat="1" applyFont="1" applyFill="1" applyBorder="1" applyAlignment="1">
      <alignment horizontal="center" vertical="center"/>
    </xf>
    <xf numFmtId="166" fontId="21" fillId="6" borderId="16" xfId="0" applyNumberFormat="1" applyFont="1" applyFill="1" applyBorder="1" applyAlignment="1">
      <alignment horizontal="center" vertical="center"/>
    </xf>
    <xf numFmtId="0" fontId="5" fillId="5" borderId="22" xfId="10" applyFont="1" applyFill="1" applyBorder="1" applyAlignment="1">
      <alignment horizontal="left" vertical="center"/>
    </xf>
    <xf numFmtId="0" fontId="12" fillId="0" borderId="40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1" fontId="7" fillId="0" borderId="53" xfId="2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66" fontId="6" fillId="0" borderId="56" xfId="0" applyNumberFormat="1" applyFont="1" applyBorder="1" applyAlignment="1">
      <alignment horizontal="center" vertical="top" wrapText="1"/>
    </xf>
    <xf numFmtId="166" fontId="6" fillId="0" borderId="13" xfId="0" applyNumberFormat="1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165" fontId="8" fillId="0" borderId="28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5" fontId="8" fillId="0" borderId="21" xfId="13" applyNumberFormat="1" applyFont="1" applyFill="1" applyBorder="1" applyAlignment="1">
      <alignment horizontal="center" vertical="center"/>
    </xf>
    <xf numFmtId="0" fontId="13" fillId="4" borderId="1" xfId="14" quotePrefix="1" applyFont="1" applyBorder="1" applyAlignment="1">
      <alignment horizontal="center" vertical="center"/>
    </xf>
    <xf numFmtId="0" fontId="13" fillId="4" borderId="5" xfId="14" quotePrefix="1" applyFont="1" applyBorder="1" applyAlignment="1">
      <alignment horizontal="center" vertical="center"/>
    </xf>
    <xf numFmtId="165" fontId="8" fillId="0" borderId="31" xfId="13" applyNumberFormat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3" fillId="4" borderId="5" xfId="14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13" fillId="4" borderId="40" xfId="14" applyFont="1" applyBorder="1" applyAlignment="1">
      <alignment horizontal="center" vertical="center"/>
    </xf>
    <xf numFmtId="165" fontId="8" fillId="0" borderId="41" xfId="13" applyNumberFormat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28" fillId="2" borderId="36" xfId="14" applyFont="1" applyFill="1" applyBorder="1" applyAlignment="1">
      <alignment horizontal="center" vertical="center"/>
    </xf>
    <xf numFmtId="0" fontId="13" fillId="4" borderId="1" xfId="14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wrapText="1"/>
    </xf>
    <xf numFmtId="0" fontId="8" fillId="0" borderId="77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166" fontId="13" fillId="8" borderId="39" xfId="1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13" fillId="8" borderId="21" xfId="13" applyNumberFormat="1" applyFont="1" applyFill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top" wrapText="1"/>
    </xf>
    <xf numFmtId="0" fontId="5" fillId="5" borderId="22" xfId="1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6" fillId="0" borderId="51" xfId="0" applyNumberFormat="1" applyFont="1" applyBorder="1" applyAlignment="1">
      <alignment horizontal="center" vertical="center" wrapText="1"/>
    </xf>
    <xf numFmtId="1" fontId="7" fillId="0" borderId="51" xfId="0" applyNumberFormat="1" applyFont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/>
    </xf>
    <xf numFmtId="0" fontId="57" fillId="10" borderId="25" xfId="0" applyFont="1" applyFill="1" applyBorder="1" applyAlignment="1">
      <alignment horizontal="center" vertical="center" wrapText="1"/>
    </xf>
    <xf numFmtId="165" fontId="59" fillId="10" borderId="11" xfId="0" applyNumberFormat="1" applyFont="1" applyFill="1" applyBorder="1" applyAlignment="1">
      <alignment horizontal="center" vertical="center" wrapText="1"/>
    </xf>
    <xf numFmtId="165" fontId="59" fillId="10" borderId="12" xfId="0" applyNumberFormat="1" applyFont="1" applyFill="1" applyBorder="1" applyAlignment="1">
      <alignment horizontal="center" vertical="center" wrapText="1"/>
    </xf>
    <xf numFmtId="165" fontId="59" fillId="10" borderId="13" xfId="0" applyNumberFormat="1" applyFont="1" applyFill="1" applyBorder="1" applyAlignment="1">
      <alignment horizontal="center" vertical="center" wrapText="1"/>
    </xf>
    <xf numFmtId="165" fontId="59" fillId="10" borderId="14" xfId="0" applyNumberFormat="1" applyFont="1" applyFill="1" applyBorder="1" applyAlignment="1">
      <alignment horizontal="center" vertical="center" wrapText="1"/>
    </xf>
    <xf numFmtId="165" fontId="59" fillId="10" borderId="15" xfId="0" applyNumberFormat="1" applyFont="1" applyFill="1" applyBorder="1" applyAlignment="1">
      <alignment horizontal="center" vertical="center" wrapText="1"/>
    </xf>
    <xf numFmtId="165" fontId="59" fillId="10" borderId="16" xfId="0" applyNumberFormat="1" applyFont="1" applyFill="1" applyBorder="1" applyAlignment="1">
      <alignment horizontal="center" vertical="center" wrapText="1"/>
    </xf>
    <xf numFmtId="166" fontId="59" fillId="10" borderId="14" xfId="0" applyNumberFormat="1" applyFont="1" applyFill="1" applyBorder="1" applyAlignment="1">
      <alignment horizontal="center" vertical="center" wrapText="1"/>
    </xf>
    <xf numFmtId="166" fontId="59" fillId="10" borderId="15" xfId="0" applyNumberFormat="1" applyFont="1" applyFill="1" applyBorder="1" applyAlignment="1">
      <alignment horizontal="center" vertical="center" wrapText="1"/>
    </xf>
    <xf numFmtId="166" fontId="59" fillId="10" borderId="16" xfId="0" applyNumberFormat="1" applyFont="1" applyFill="1" applyBorder="1" applyAlignment="1">
      <alignment horizontal="center" vertical="center" wrapText="1"/>
    </xf>
    <xf numFmtId="2" fontId="59" fillId="10" borderId="14" xfId="0" applyNumberFormat="1" applyFont="1" applyFill="1" applyBorder="1" applyAlignment="1">
      <alignment horizontal="center" vertical="center" wrapText="1"/>
    </xf>
    <xf numFmtId="2" fontId="59" fillId="10" borderId="15" xfId="0" applyNumberFormat="1" applyFont="1" applyFill="1" applyBorder="1" applyAlignment="1">
      <alignment horizontal="center" vertical="center" wrapText="1"/>
    </xf>
    <xf numFmtId="2" fontId="59" fillId="10" borderId="16" xfId="0" applyNumberFormat="1" applyFont="1" applyFill="1" applyBorder="1" applyAlignment="1">
      <alignment horizontal="center" vertical="center" wrapText="1"/>
    </xf>
    <xf numFmtId="0" fontId="59" fillId="10" borderId="14" xfId="0" applyFont="1" applyFill="1" applyBorder="1" applyAlignment="1">
      <alignment horizontal="center" vertical="center" wrapText="1"/>
    </xf>
    <xf numFmtId="0" fontId="59" fillId="10" borderId="15" xfId="0" applyFont="1" applyFill="1" applyBorder="1" applyAlignment="1">
      <alignment horizontal="center" vertical="center" wrapText="1"/>
    </xf>
    <xf numFmtId="0" fontId="59" fillId="10" borderId="16" xfId="0" applyFont="1" applyFill="1" applyBorder="1" applyAlignment="1">
      <alignment horizontal="center" vertical="center" wrapText="1"/>
    </xf>
    <xf numFmtId="0" fontId="57" fillId="10" borderId="14" xfId="0" applyFont="1" applyFill="1" applyBorder="1" applyAlignment="1">
      <alignment horizontal="center" vertical="center" wrapText="1"/>
    </xf>
    <xf numFmtId="0" fontId="57" fillId="10" borderId="15" xfId="0" applyFont="1" applyFill="1" applyBorder="1" applyAlignment="1">
      <alignment horizontal="center" vertical="center" wrapText="1"/>
    </xf>
    <xf numFmtId="0" fontId="57" fillId="10" borderId="16" xfId="0" applyFont="1" applyFill="1" applyBorder="1" applyAlignment="1">
      <alignment horizontal="center" vertical="center" wrapText="1"/>
    </xf>
    <xf numFmtId="0" fontId="60" fillId="10" borderId="5" xfId="2" applyFont="1" applyFill="1" applyBorder="1" applyAlignment="1">
      <alignment horizontal="center" vertical="center"/>
    </xf>
    <xf numFmtId="0" fontId="60" fillId="10" borderId="6" xfId="2" applyFont="1" applyFill="1" applyBorder="1" applyAlignment="1">
      <alignment horizontal="center" vertical="center"/>
    </xf>
    <xf numFmtId="0" fontId="60" fillId="10" borderId="21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" fontId="8" fillId="2" borderId="17" xfId="10" applyNumberFormat="1" applyFont="1" applyFill="1" applyBorder="1" applyAlignment="1">
      <alignment horizontal="center" vertical="center"/>
    </xf>
    <xf numFmtId="0" fontId="13" fillId="0" borderId="47" xfId="1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2" fontId="8" fillId="2" borderId="14" xfId="10" applyNumberFormat="1" applyFont="1" applyFill="1" applyBorder="1" applyAlignment="1">
      <alignment horizontal="center" vertical="center"/>
    </xf>
    <xf numFmtId="2" fontId="8" fillId="2" borderId="15" xfId="10" applyNumberFormat="1" applyFont="1" applyFill="1" applyBorder="1" applyAlignment="1">
      <alignment horizontal="center" vertical="center"/>
    </xf>
    <xf numFmtId="165" fontId="8" fillId="2" borderId="3" xfId="10" applyNumberFormat="1" applyFont="1" applyFill="1" applyBorder="1" applyAlignment="1">
      <alignment horizontal="center" vertical="center"/>
    </xf>
    <xf numFmtId="2" fontId="8" fillId="2" borderId="17" xfId="10" applyNumberFormat="1" applyFont="1" applyFill="1" applyBorder="1" applyAlignment="1">
      <alignment horizontal="center" vertical="center"/>
    </xf>
    <xf numFmtId="165" fontId="8" fillId="2" borderId="17" xfId="1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5" fontId="7" fillId="0" borderId="72" xfId="2" applyNumberFormat="1" applyFont="1" applyBorder="1" applyAlignment="1">
      <alignment horizontal="center" vertical="center"/>
    </xf>
    <xf numFmtId="165" fontId="7" fillId="0" borderId="20" xfId="8" applyNumberFormat="1" applyFont="1" applyBorder="1" applyAlignment="1">
      <alignment horizontal="center" vertical="center" wrapText="1"/>
    </xf>
    <xf numFmtId="165" fontId="7" fillId="0" borderId="56" xfId="8" applyNumberFormat="1" applyFont="1" applyBorder="1" applyAlignment="1">
      <alignment horizontal="center" vertical="center" wrapText="1"/>
    </xf>
    <xf numFmtId="2" fontId="7" fillId="0" borderId="20" xfId="8" applyNumberFormat="1" applyFont="1" applyBorder="1" applyAlignment="1">
      <alignment horizontal="center" vertical="center" wrapText="1"/>
    </xf>
    <xf numFmtId="0" fontId="7" fillId="0" borderId="20" xfId="8" applyFont="1" applyBorder="1" applyAlignment="1">
      <alignment horizontal="center" vertical="center" wrapText="1"/>
    </xf>
    <xf numFmtId="166" fontId="7" fillId="0" borderId="20" xfId="8" applyNumberFormat="1" applyFont="1" applyBorder="1" applyAlignment="1">
      <alignment horizontal="center" vertical="center" wrapText="1"/>
    </xf>
    <xf numFmtId="165" fontId="7" fillId="0" borderId="15" xfId="8" applyNumberFormat="1" applyFont="1" applyBorder="1" applyAlignment="1">
      <alignment horizontal="center" vertical="center" wrapText="1"/>
    </xf>
    <xf numFmtId="2" fontId="7" fillId="0" borderId="15" xfId="8" applyNumberFormat="1" applyFont="1" applyBorder="1" applyAlignment="1">
      <alignment horizontal="center" vertical="center" wrapText="1"/>
    </xf>
    <xf numFmtId="0" fontId="7" fillId="0" borderId="15" xfId="8" applyFont="1" applyBorder="1" applyAlignment="1">
      <alignment horizontal="center" vertical="center" wrapText="1"/>
    </xf>
    <xf numFmtId="166" fontId="7" fillId="0" borderId="15" xfId="8" applyNumberFormat="1" applyFont="1" applyBorder="1" applyAlignment="1">
      <alignment horizontal="center" vertical="center" wrapText="1"/>
    </xf>
    <xf numFmtId="165" fontId="7" fillId="0" borderId="16" xfId="8" applyNumberFormat="1" applyFont="1" applyBorder="1" applyAlignment="1">
      <alignment horizontal="center" vertical="center" wrapText="1"/>
    </xf>
    <xf numFmtId="2" fontId="7" fillId="0" borderId="16" xfId="8" applyNumberFormat="1" applyFont="1" applyBorder="1" applyAlignment="1">
      <alignment horizontal="center" vertical="center" wrapText="1"/>
    </xf>
    <xf numFmtId="0" fontId="7" fillId="0" borderId="16" xfId="8" applyFont="1" applyBorder="1" applyAlignment="1">
      <alignment horizontal="center" vertical="center" wrapText="1"/>
    </xf>
    <xf numFmtId="166" fontId="7" fillId="0" borderId="16" xfId="8" applyNumberFormat="1" applyFont="1" applyBorder="1" applyAlignment="1">
      <alignment horizontal="center" vertical="center" wrapText="1"/>
    </xf>
    <xf numFmtId="165" fontId="7" fillId="0" borderId="14" xfId="8" applyNumberFormat="1" applyFont="1" applyBorder="1" applyAlignment="1">
      <alignment horizontal="center" vertical="center" wrapText="1"/>
    </xf>
    <xf numFmtId="0" fontId="6" fillId="0" borderId="48" xfId="8" applyFont="1" applyBorder="1" applyAlignment="1">
      <alignment horizontal="center" vertical="center" wrapText="1"/>
    </xf>
    <xf numFmtId="165" fontId="7" fillId="0" borderId="12" xfId="8" applyNumberFormat="1" applyFont="1" applyBorder="1" applyAlignment="1">
      <alignment horizontal="center" vertical="center" wrapText="1"/>
    </xf>
    <xf numFmtId="165" fontId="7" fillId="0" borderId="2" xfId="8" applyNumberFormat="1" applyFont="1" applyBorder="1" applyAlignment="1">
      <alignment horizontal="center" vertical="center" wrapText="1"/>
    </xf>
    <xf numFmtId="165" fontId="7" fillId="0" borderId="31" xfId="8" applyNumberFormat="1" applyFont="1" applyBorder="1" applyAlignment="1">
      <alignment horizontal="center" vertical="center" wrapText="1"/>
    </xf>
    <xf numFmtId="2" fontId="7" fillId="0" borderId="14" xfId="8" applyNumberFormat="1" applyFont="1" applyBorder="1" applyAlignment="1">
      <alignment horizontal="center" vertical="center" wrapText="1"/>
    </xf>
    <xf numFmtId="0" fontId="7" fillId="0" borderId="14" xfId="8" applyFont="1" applyBorder="1" applyAlignment="1">
      <alignment horizontal="center" vertical="center" wrapText="1"/>
    </xf>
    <xf numFmtId="166" fontId="7" fillId="0" borderId="14" xfId="8" applyNumberFormat="1" applyFont="1" applyBorder="1" applyAlignment="1">
      <alignment horizontal="center" vertical="center" wrapText="1"/>
    </xf>
    <xf numFmtId="0" fontId="6" fillId="0" borderId="50" xfId="8" applyFont="1" applyBorder="1" applyAlignment="1">
      <alignment horizontal="center" vertical="center" wrapText="1"/>
    </xf>
    <xf numFmtId="165" fontId="7" fillId="0" borderId="28" xfId="8" applyNumberFormat="1" applyFont="1" applyBorder="1" applyAlignment="1">
      <alignment horizontal="center" vertical="center" wrapText="1"/>
    </xf>
    <xf numFmtId="165" fontId="7" fillId="0" borderId="17" xfId="8" applyNumberFormat="1" applyFont="1" applyBorder="1" applyAlignment="1">
      <alignment horizontal="center" vertical="center" wrapText="1"/>
    </xf>
    <xf numFmtId="2" fontId="7" fillId="0" borderId="17" xfId="8" applyNumberFormat="1" applyFont="1" applyBorder="1" applyAlignment="1">
      <alignment horizontal="center" vertical="center" wrapText="1"/>
    </xf>
    <xf numFmtId="0" fontId="7" fillId="0" borderId="17" xfId="8" applyFont="1" applyBorder="1" applyAlignment="1">
      <alignment horizontal="center" vertical="center" wrapText="1"/>
    </xf>
    <xf numFmtId="166" fontId="7" fillId="0" borderId="17" xfId="8" applyNumberFormat="1" applyFont="1" applyBorder="1" applyAlignment="1">
      <alignment horizontal="center" vertical="center" wrapText="1"/>
    </xf>
    <xf numFmtId="0" fontId="6" fillId="0" borderId="15" xfId="8" applyFont="1" applyBorder="1" applyAlignment="1">
      <alignment horizontal="center" vertical="center" wrapText="1"/>
    </xf>
    <xf numFmtId="0" fontId="6" fillId="0" borderId="27" xfId="8" applyFont="1" applyBorder="1" applyAlignment="1">
      <alignment horizontal="center" vertical="center" wrapText="1"/>
    </xf>
    <xf numFmtId="0" fontId="6" fillId="0" borderId="25" xfId="8" applyFont="1" applyBorder="1" applyAlignment="1">
      <alignment horizontal="center" vertical="center" wrapText="1"/>
    </xf>
    <xf numFmtId="0" fontId="6" fillId="0" borderId="26" xfId="8" applyFont="1" applyBorder="1" applyAlignment="1">
      <alignment horizontal="center" vertical="center" wrapText="1"/>
    </xf>
    <xf numFmtId="165" fontId="7" fillId="0" borderId="1" xfId="8" applyNumberFormat="1" applyFont="1" applyBorder="1" applyAlignment="1">
      <alignment horizontal="center" vertical="center" wrapText="1"/>
    </xf>
    <xf numFmtId="0" fontId="6" fillId="0" borderId="20" xfId="8" applyFont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2" fontId="8" fillId="2" borderId="20" xfId="0" applyNumberFormat="1" applyFont="1" applyFill="1" applyBorder="1" applyAlignment="1">
      <alignment horizontal="center" vertical="center"/>
    </xf>
    <xf numFmtId="0" fontId="6" fillId="0" borderId="16" xfId="8" applyFont="1" applyBorder="1" applyAlignment="1">
      <alignment horizontal="center" vertical="center" wrapText="1"/>
    </xf>
    <xf numFmtId="0" fontId="6" fillId="0" borderId="17" xfId="8" applyFont="1" applyBorder="1" applyAlignment="1">
      <alignment horizontal="center" vertical="center" wrapText="1"/>
    </xf>
    <xf numFmtId="0" fontId="6" fillId="0" borderId="14" xfId="8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59" xfId="8" applyFont="1" applyBorder="1" applyAlignment="1">
      <alignment horizontal="center" vertical="center" wrapText="1"/>
    </xf>
    <xf numFmtId="165" fontId="8" fillId="0" borderId="1" xfId="27" applyNumberFormat="1" applyFont="1" applyBorder="1" applyAlignment="1">
      <alignment horizontal="center" vertical="center"/>
    </xf>
    <xf numFmtId="165" fontId="8" fillId="0" borderId="2" xfId="27" applyNumberFormat="1" applyFont="1" applyBorder="1" applyAlignment="1">
      <alignment horizontal="center" vertical="center"/>
    </xf>
    <xf numFmtId="165" fontId="8" fillId="0" borderId="2" xfId="66" applyNumberFormat="1" applyFont="1" applyBorder="1" applyAlignment="1">
      <alignment horizontal="center" vertical="center"/>
    </xf>
    <xf numFmtId="0" fontId="55" fillId="0" borderId="14" xfId="8" applyFont="1" applyBorder="1" applyAlignment="1">
      <alignment horizontal="center" vertical="center" wrapText="1"/>
    </xf>
    <xf numFmtId="0" fontId="55" fillId="0" borderId="15" xfId="8" applyFont="1" applyBorder="1" applyAlignment="1">
      <alignment horizontal="center" vertical="center" wrapText="1"/>
    </xf>
    <xf numFmtId="165" fontId="7" fillId="0" borderId="3" xfId="8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165" fontId="8" fillId="0" borderId="31" xfId="66" applyNumberFormat="1" applyFont="1" applyBorder="1" applyAlignment="1">
      <alignment horizontal="center" vertical="center"/>
    </xf>
    <xf numFmtId="0" fontId="55" fillId="0" borderId="16" xfId="8" applyFont="1" applyBorder="1" applyAlignment="1">
      <alignment horizontal="center" vertical="center" wrapText="1"/>
    </xf>
    <xf numFmtId="0" fontId="6" fillId="0" borderId="20" xfId="99" applyFont="1" applyBorder="1" applyAlignment="1">
      <alignment horizontal="center" vertical="center" wrapText="1"/>
    </xf>
    <xf numFmtId="165" fontId="7" fillId="0" borderId="56" xfId="99" applyNumberFormat="1" applyFont="1" applyBorder="1" applyAlignment="1">
      <alignment horizontal="center" vertical="center" wrapText="1"/>
    </xf>
    <xf numFmtId="165" fontId="7" fillId="0" borderId="20" xfId="99" applyNumberFormat="1" applyFont="1" applyBorder="1" applyAlignment="1">
      <alignment horizontal="center" vertical="center" wrapText="1"/>
    </xf>
    <xf numFmtId="2" fontId="7" fillId="0" borderId="20" xfId="99" applyNumberFormat="1" applyFont="1" applyBorder="1" applyAlignment="1">
      <alignment horizontal="center" vertical="center" wrapText="1"/>
    </xf>
    <xf numFmtId="0" fontId="7" fillId="0" borderId="20" xfId="99" applyFont="1" applyBorder="1" applyAlignment="1">
      <alignment horizontal="center" vertical="center" wrapText="1"/>
    </xf>
    <xf numFmtId="166" fontId="7" fillId="0" borderId="20" xfId="99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166" fontId="8" fillId="2" borderId="14" xfId="0" applyNumberFormat="1" applyFont="1" applyFill="1" applyBorder="1" applyAlignment="1">
      <alignment horizontal="center" vertical="center"/>
    </xf>
    <xf numFmtId="166" fontId="8" fillId="2" borderId="15" xfId="0" applyNumberFormat="1" applyFont="1" applyFill="1" applyBorder="1" applyAlignment="1">
      <alignment horizontal="center" vertical="center"/>
    </xf>
    <xf numFmtId="166" fontId="8" fillId="2" borderId="16" xfId="0" applyNumberFormat="1" applyFont="1" applyFill="1" applyBorder="1" applyAlignment="1">
      <alignment horizontal="center" vertical="center"/>
    </xf>
    <xf numFmtId="166" fontId="8" fillId="2" borderId="20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6" fontId="13" fillId="2" borderId="15" xfId="0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57" fillId="10" borderId="27" xfId="0" applyFont="1" applyFill="1" applyBorder="1" applyAlignment="1">
      <alignment horizontal="center" vertical="center" wrapText="1"/>
    </xf>
    <xf numFmtId="0" fontId="57" fillId="10" borderId="26" xfId="0" applyFont="1" applyFill="1" applyBorder="1" applyAlignment="1">
      <alignment horizontal="center" vertical="center" wrapText="1"/>
    </xf>
    <xf numFmtId="0" fontId="13" fillId="0" borderId="76" xfId="1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165" fontId="7" fillId="2" borderId="16" xfId="1" applyNumberFormat="1" applyFont="1" applyFill="1" applyBorder="1" applyAlignment="1">
      <alignment horizontal="center" vertical="center"/>
    </xf>
    <xf numFmtId="166" fontId="7" fillId="2" borderId="16" xfId="1" applyNumberFormat="1" applyFont="1" applyFill="1" applyBorder="1" applyAlignment="1">
      <alignment horizontal="center" vertical="center"/>
    </xf>
    <xf numFmtId="2" fontId="7" fillId="2" borderId="16" xfId="1" applyNumberFormat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66" fontId="6" fillId="2" borderId="16" xfId="1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1" fillId="0" borderId="0" xfId="0" applyFont="1"/>
    <xf numFmtId="0" fontId="61" fillId="0" borderId="0" xfId="0" applyFont="1" applyAlignment="1">
      <alignment wrapText="1"/>
    </xf>
    <xf numFmtId="165" fontId="8" fillId="0" borderId="39" xfId="13" applyNumberFormat="1" applyFont="1" applyFill="1" applyBorder="1" applyAlignment="1">
      <alignment horizontal="center" vertical="center"/>
    </xf>
    <xf numFmtId="165" fontId="16" fillId="0" borderId="56" xfId="0" applyNumberFormat="1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/>
    </xf>
    <xf numFmtId="0" fontId="6" fillId="0" borderId="65" xfId="1" applyFont="1" applyBorder="1" applyAlignment="1">
      <alignment horizont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66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165" fontId="31" fillId="0" borderId="11" xfId="1" applyNumberFormat="1" applyFont="1" applyBorder="1" applyAlignment="1">
      <alignment horizontal="center" vertical="center" wrapText="1"/>
    </xf>
    <xf numFmtId="165" fontId="31" fillId="0" borderId="31" xfId="0" applyNumberFormat="1" applyFont="1" applyBorder="1" applyAlignment="1">
      <alignment horizontal="center" vertical="center"/>
    </xf>
    <xf numFmtId="165" fontId="31" fillId="0" borderId="36" xfId="0" applyNumberFormat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 wrapText="1"/>
    </xf>
    <xf numFmtId="0" fontId="0" fillId="8" borderId="0" xfId="0" applyFill="1"/>
    <xf numFmtId="0" fontId="13" fillId="0" borderId="33" xfId="0" applyFont="1" applyBorder="1" applyAlignment="1">
      <alignment horizontal="center" vertical="center" wrapText="1"/>
    </xf>
    <xf numFmtId="0" fontId="6" fillId="0" borderId="6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6" fillId="0" borderId="10" xfId="10" applyFont="1" applyBorder="1" applyAlignment="1">
      <alignment horizontal="center" vertical="center"/>
    </xf>
    <xf numFmtId="165" fontId="59" fillId="10" borderId="56" xfId="0" applyNumberFormat="1" applyFont="1" applyFill="1" applyBorder="1" applyAlignment="1">
      <alignment horizontal="center" vertical="center" wrapText="1"/>
    </xf>
    <xf numFmtId="165" fontId="59" fillId="10" borderId="20" xfId="0" applyNumberFormat="1" applyFont="1" applyFill="1" applyBorder="1" applyAlignment="1">
      <alignment horizontal="center" vertical="center" wrapText="1"/>
    </xf>
    <xf numFmtId="166" fontId="59" fillId="10" borderId="20" xfId="0" applyNumberFormat="1" applyFont="1" applyFill="1" applyBorder="1" applyAlignment="1">
      <alignment horizontal="center" vertical="center" wrapText="1"/>
    </xf>
    <xf numFmtId="2" fontId="59" fillId="10" borderId="20" xfId="0" applyNumberFormat="1" applyFont="1" applyFill="1" applyBorder="1" applyAlignment="1">
      <alignment horizontal="center" vertical="center" wrapText="1"/>
    </xf>
    <xf numFmtId="0" fontId="59" fillId="10" borderId="20" xfId="0" applyFont="1" applyFill="1" applyBorder="1" applyAlignment="1">
      <alignment horizontal="center" vertical="center" wrapText="1"/>
    </xf>
    <xf numFmtId="0" fontId="57" fillId="10" borderId="20" xfId="0" applyFont="1" applyFill="1" applyBorder="1" applyAlignment="1">
      <alignment horizontal="center" vertical="center" wrapText="1"/>
    </xf>
    <xf numFmtId="0" fontId="60" fillId="10" borderId="46" xfId="2" applyFont="1" applyFill="1" applyBorder="1" applyAlignment="1">
      <alignment horizontal="center" vertical="center"/>
    </xf>
    <xf numFmtId="0" fontId="7" fillId="0" borderId="15" xfId="10" applyFont="1" applyBorder="1" applyAlignment="1">
      <alignment horizontal="center" vertical="center" wrapText="1"/>
    </xf>
    <xf numFmtId="165" fontId="7" fillId="0" borderId="15" xfId="10" applyNumberFormat="1" applyFont="1" applyBorder="1" applyAlignment="1">
      <alignment horizontal="center" vertical="center" wrapText="1"/>
    </xf>
    <xf numFmtId="0" fontId="57" fillId="10" borderId="35" xfId="0" applyFont="1" applyFill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 wrapText="1"/>
    </xf>
    <xf numFmtId="165" fontId="7" fillId="0" borderId="14" xfId="10" applyNumberFormat="1" applyFont="1" applyBorder="1" applyAlignment="1">
      <alignment horizontal="center" vertical="center" wrapText="1"/>
    </xf>
    <xf numFmtId="165" fontId="7" fillId="0" borderId="16" xfId="10" applyNumberFormat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6" fillId="0" borderId="8" xfId="10" applyFont="1" applyBorder="1" applyAlignment="1">
      <alignment horizontal="center" vertical="center"/>
    </xf>
    <xf numFmtId="0" fontId="6" fillId="0" borderId="29" xfId="10" applyFont="1" applyBorder="1" applyAlignment="1">
      <alignment horizontal="center" vertical="center"/>
    </xf>
    <xf numFmtId="0" fontId="6" fillId="0" borderId="14" xfId="10" applyFont="1" applyBorder="1" applyAlignment="1">
      <alignment horizontal="center" vertical="center" wrapText="1"/>
    </xf>
    <xf numFmtId="0" fontId="6" fillId="0" borderId="15" xfId="10" applyFont="1" applyBorder="1" applyAlignment="1">
      <alignment horizontal="center" vertical="center" wrapText="1"/>
    </xf>
    <xf numFmtId="166" fontId="7" fillId="0" borderId="14" xfId="1" applyNumberFormat="1" applyFont="1" applyBorder="1" applyAlignment="1">
      <alignment horizontal="center" vertical="center" wrapText="1"/>
    </xf>
    <xf numFmtId="0" fontId="7" fillId="0" borderId="3" xfId="10" applyFont="1" applyBorder="1" applyAlignment="1">
      <alignment horizontal="center" vertical="center" wrapText="1"/>
    </xf>
    <xf numFmtId="165" fontId="7" fillId="0" borderId="17" xfId="10" applyNumberFormat="1" applyFont="1" applyBorder="1" applyAlignment="1">
      <alignment horizontal="center" vertical="center" wrapText="1"/>
    </xf>
    <xf numFmtId="0" fontId="7" fillId="0" borderId="17" xfId="1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6" fillId="0" borderId="17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/>
    </xf>
    <xf numFmtId="0" fontId="8" fillId="0" borderId="14" xfId="0" applyFont="1" applyBorder="1" applyAlignment="1">
      <alignment wrapText="1"/>
    </xf>
    <xf numFmtId="166" fontId="7" fillId="0" borderId="14" xfId="10" applyNumberFormat="1" applyFont="1" applyBorder="1" applyAlignment="1">
      <alignment horizontal="center" vertical="center" wrapText="1"/>
    </xf>
    <xf numFmtId="166" fontId="7" fillId="0" borderId="15" xfId="10" applyNumberFormat="1" applyFont="1" applyBorder="1" applyAlignment="1">
      <alignment horizontal="center" vertical="center" wrapText="1"/>
    </xf>
    <xf numFmtId="166" fontId="7" fillId="0" borderId="17" xfId="10" applyNumberFormat="1" applyFont="1" applyBorder="1" applyAlignment="1">
      <alignment horizontal="center" vertical="center" wrapText="1"/>
    </xf>
    <xf numFmtId="166" fontId="7" fillId="0" borderId="16" xfId="10" applyNumberFormat="1" applyFont="1" applyBorder="1" applyAlignment="1">
      <alignment horizontal="center" vertical="center" wrapText="1"/>
    </xf>
    <xf numFmtId="166" fontId="8" fillId="2" borderId="14" xfId="10" applyNumberFormat="1" applyFont="1" applyFill="1" applyBorder="1" applyAlignment="1">
      <alignment horizontal="center" vertical="center"/>
    </xf>
    <xf numFmtId="166" fontId="8" fillId="2" borderId="15" xfId="10" applyNumberFormat="1" applyFont="1" applyFill="1" applyBorder="1" applyAlignment="1">
      <alignment horizontal="center" vertical="center"/>
    </xf>
    <xf numFmtId="166" fontId="8" fillId="2" borderId="17" xfId="10" applyNumberFormat="1" applyFont="1" applyFill="1" applyBorder="1" applyAlignment="1">
      <alignment horizontal="center" vertical="center"/>
    </xf>
    <xf numFmtId="166" fontId="8" fillId="0" borderId="20" xfId="0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1" fontId="6" fillId="0" borderId="14" xfId="10" applyNumberFormat="1" applyFont="1" applyBorder="1" applyAlignment="1">
      <alignment horizontal="center" vertical="center"/>
    </xf>
    <xf numFmtId="1" fontId="6" fillId="0" borderId="15" xfId="10" applyNumberFormat="1" applyFont="1" applyBorder="1" applyAlignment="1">
      <alignment horizontal="center" vertical="center"/>
    </xf>
    <xf numFmtId="1" fontId="6" fillId="0" borderId="16" xfId="10" applyNumberFormat="1" applyFont="1" applyBorder="1" applyAlignment="1">
      <alignment horizontal="center" vertical="center"/>
    </xf>
    <xf numFmtId="0" fontId="2" fillId="11" borderId="0" xfId="0" applyFont="1" applyFill="1"/>
    <xf numFmtId="0" fontId="0" fillId="11" borderId="0" xfId="0" applyFill="1"/>
    <xf numFmtId="166" fontId="57" fillId="10" borderId="14" xfId="0" applyNumberFormat="1" applyFont="1" applyFill="1" applyBorder="1" applyAlignment="1">
      <alignment horizontal="center" vertical="center" wrapText="1"/>
    </xf>
    <xf numFmtId="0" fontId="57" fillId="10" borderId="38" xfId="0" applyFont="1" applyFill="1" applyBorder="1" applyAlignment="1">
      <alignment horizontal="center" vertical="center" wrapText="1"/>
    </xf>
    <xf numFmtId="0" fontId="57" fillId="10" borderId="49" xfId="0" applyFont="1" applyFill="1" applyBorder="1" applyAlignment="1">
      <alignment horizontal="center" vertical="center" wrapText="1"/>
    </xf>
    <xf numFmtId="0" fontId="57" fillId="10" borderId="39" xfId="0" applyFont="1" applyFill="1" applyBorder="1" applyAlignment="1">
      <alignment horizontal="center" vertical="center" wrapText="1"/>
    </xf>
    <xf numFmtId="165" fontId="7" fillId="0" borderId="11" xfId="8" applyNumberFormat="1" applyFont="1" applyBorder="1" applyAlignment="1">
      <alignment horizontal="center" vertical="center" wrapText="1"/>
    </xf>
    <xf numFmtId="165" fontId="7" fillId="0" borderId="13" xfId="8" applyNumberFormat="1" applyFont="1" applyBorder="1" applyAlignment="1">
      <alignment horizontal="center" vertical="center" wrapText="1"/>
    </xf>
    <xf numFmtId="0" fontId="6" fillId="0" borderId="38" xfId="8" applyFont="1" applyBorder="1" applyAlignment="1">
      <alignment horizontal="center" vertical="center" wrapText="1"/>
    </xf>
    <xf numFmtId="0" fontId="6" fillId="0" borderId="49" xfId="8" applyFont="1" applyBorder="1" applyAlignment="1">
      <alignment horizontal="center" vertical="center" wrapText="1"/>
    </xf>
    <xf numFmtId="0" fontId="6" fillId="0" borderId="39" xfId="8" applyFont="1" applyBorder="1" applyAlignment="1">
      <alignment horizontal="center" vertical="center" wrapText="1"/>
    </xf>
    <xf numFmtId="0" fontId="6" fillId="0" borderId="77" xfId="8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165" fontId="8" fillId="2" borderId="20" xfId="0" applyNumberFormat="1" applyFont="1" applyFill="1" applyBorder="1" applyAlignment="1">
      <alignment horizontal="center" vertical="center" wrapText="1"/>
    </xf>
    <xf numFmtId="2" fontId="7" fillId="0" borderId="20" xfId="1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165" fontId="7" fillId="0" borderId="73" xfId="2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165" fontId="7" fillId="0" borderId="17" xfId="96" applyNumberFormat="1" applyFont="1" applyBorder="1" applyAlignment="1">
      <alignment horizontal="center" vertical="center"/>
    </xf>
    <xf numFmtId="166" fontId="7" fillId="0" borderId="17" xfId="96" applyNumberFormat="1" applyFont="1" applyBorder="1" applyAlignment="1">
      <alignment horizontal="center" vertical="center"/>
    </xf>
    <xf numFmtId="2" fontId="8" fillId="0" borderId="17" xfId="96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7" fillId="2" borderId="17" xfId="96" applyFont="1" applyFill="1" applyBorder="1" applyAlignment="1">
      <alignment horizontal="center" vertical="center"/>
    </xf>
    <xf numFmtId="0" fontId="13" fillId="0" borderId="1" xfId="14" quotePrefix="1" applyFont="1" applyFill="1" applyBorder="1" applyAlignment="1">
      <alignment horizontal="center" vertical="center"/>
    </xf>
    <xf numFmtId="0" fontId="13" fillId="0" borderId="5" xfId="14" quotePrefix="1" applyFont="1" applyFill="1" applyBorder="1" applyAlignment="1">
      <alignment horizontal="center" vertical="center"/>
    </xf>
    <xf numFmtId="0" fontId="13" fillId="0" borderId="0" xfId="14" quotePrefix="1" applyFont="1" applyFill="1" applyBorder="1" applyAlignment="1">
      <alignment horizontal="center" vertical="center"/>
    </xf>
    <xf numFmtId="1" fontId="59" fillId="10" borderId="15" xfId="0" applyNumberFormat="1" applyFont="1" applyFill="1" applyBorder="1" applyAlignment="1">
      <alignment horizontal="center" vertical="center" wrapText="1"/>
    </xf>
    <xf numFmtId="0" fontId="57" fillId="10" borderId="59" xfId="0" applyFont="1" applyFill="1" applyBorder="1" applyAlignment="1">
      <alignment horizontal="center" vertical="center" wrapText="1"/>
    </xf>
    <xf numFmtId="165" fontId="59" fillId="10" borderId="28" xfId="0" applyNumberFormat="1" applyFont="1" applyFill="1" applyBorder="1" applyAlignment="1">
      <alignment horizontal="center" vertical="center" wrapText="1"/>
    </xf>
    <xf numFmtId="165" fontId="59" fillId="10" borderId="17" xfId="0" applyNumberFormat="1" applyFont="1" applyFill="1" applyBorder="1" applyAlignment="1">
      <alignment horizontal="center" vertical="center" wrapText="1"/>
    </xf>
    <xf numFmtId="166" fontId="59" fillId="10" borderId="17" xfId="0" applyNumberFormat="1" applyFont="1" applyFill="1" applyBorder="1" applyAlignment="1">
      <alignment horizontal="center" vertical="center" wrapText="1"/>
    </xf>
    <xf numFmtId="2" fontId="59" fillId="10" borderId="17" xfId="0" applyNumberFormat="1" applyFont="1" applyFill="1" applyBorder="1" applyAlignment="1">
      <alignment horizontal="center" vertical="center" wrapText="1"/>
    </xf>
    <xf numFmtId="0" fontId="59" fillId="10" borderId="17" xfId="0" applyFont="1" applyFill="1" applyBorder="1" applyAlignment="1">
      <alignment horizontal="center" vertical="center" wrapText="1"/>
    </xf>
    <xf numFmtId="0" fontId="57" fillId="10" borderId="17" xfId="0" applyFont="1" applyFill="1" applyBorder="1" applyAlignment="1">
      <alignment horizontal="center" vertical="center" wrapText="1"/>
    </xf>
    <xf numFmtId="0" fontId="60" fillId="10" borderId="7" xfId="2" applyFont="1" applyFill="1" applyBorder="1" applyAlignment="1">
      <alignment horizontal="center" vertical="center"/>
    </xf>
    <xf numFmtId="0" fontId="56" fillId="10" borderId="43" xfId="0" applyFont="1" applyFill="1" applyBorder="1" applyAlignment="1">
      <alignment horizontal="center" vertical="center" wrapText="1"/>
    </xf>
    <xf numFmtId="0" fontId="57" fillId="10" borderId="43" xfId="0" applyFont="1" applyFill="1" applyBorder="1" applyAlignment="1">
      <alignment horizontal="center" vertical="center" wrapText="1"/>
    </xf>
    <xf numFmtId="165" fontId="59" fillId="10" borderId="72" xfId="0" applyNumberFormat="1" applyFont="1" applyFill="1" applyBorder="1" applyAlignment="1">
      <alignment horizontal="center" vertical="center" wrapText="1"/>
    </xf>
    <xf numFmtId="165" fontId="59" fillId="10" borderId="51" xfId="0" applyNumberFormat="1" applyFont="1" applyFill="1" applyBorder="1" applyAlignment="1">
      <alignment horizontal="center" vertical="center" wrapText="1"/>
    </xf>
    <xf numFmtId="166" fontId="59" fillId="10" borderId="51" xfId="0" applyNumberFormat="1" applyFont="1" applyFill="1" applyBorder="1" applyAlignment="1">
      <alignment horizontal="center" vertical="center" wrapText="1"/>
    </xf>
    <xf numFmtId="2" fontId="59" fillId="10" borderId="51" xfId="0" applyNumberFormat="1" applyFont="1" applyFill="1" applyBorder="1" applyAlignment="1">
      <alignment horizontal="center" vertical="center" wrapText="1"/>
    </xf>
    <xf numFmtId="0" fontId="59" fillId="10" borderId="51" xfId="0" applyFont="1" applyFill="1" applyBorder="1" applyAlignment="1">
      <alignment horizontal="center" vertical="center" wrapText="1"/>
    </xf>
    <xf numFmtId="0" fontId="57" fillId="10" borderId="51" xfId="0" applyFont="1" applyFill="1" applyBorder="1" applyAlignment="1">
      <alignment horizontal="center" vertical="center" wrapText="1"/>
    </xf>
    <xf numFmtId="0" fontId="60" fillId="10" borderId="52" xfId="2" applyFont="1" applyFill="1" applyBorder="1" applyAlignment="1">
      <alignment horizontal="center" vertical="center"/>
    </xf>
    <xf numFmtId="0" fontId="31" fillId="5" borderId="43" xfId="0" applyFont="1" applyFill="1" applyBorder="1" applyAlignment="1">
      <alignment horizontal="center" vertical="center" wrapText="1"/>
    </xf>
    <xf numFmtId="0" fontId="13" fillId="2" borderId="43" xfId="10" applyFont="1" applyFill="1" applyBorder="1" applyAlignment="1">
      <alignment horizontal="center" vertical="center" wrapText="1"/>
    </xf>
    <xf numFmtId="165" fontId="8" fillId="2" borderId="44" xfId="10" applyNumberFormat="1" applyFont="1" applyFill="1" applyBorder="1" applyAlignment="1">
      <alignment horizontal="center" vertical="center"/>
    </xf>
    <xf numFmtId="1" fontId="13" fillId="2" borderId="51" xfId="10" applyNumberFormat="1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165" fontId="7" fillId="0" borderId="37" xfId="99" applyNumberFormat="1" applyFont="1" applyBorder="1" applyAlignment="1">
      <alignment horizontal="center" vertical="center" wrapText="1"/>
    </xf>
    <xf numFmtId="0" fontId="7" fillId="0" borderId="37" xfId="99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165" fontId="7" fillId="0" borderId="12" xfId="99" applyNumberFormat="1" applyFont="1" applyBorder="1" applyAlignment="1">
      <alignment horizontal="center" vertical="center" wrapText="1"/>
    </xf>
    <xf numFmtId="165" fontId="7" fillId="0" borderId="13" xfId="99" applyNumberFormat="1" applyFont="1" applyBorder="1" applyAlignment="1">
      <alignment horizontal="center" vertical="center" wrapText="1"/>
    </xf>
    <xf numFmtId="165" fontId="7" fillId="0" borderId="15" xfId="99" applyNumberFormat="1" applyFont="1" applyBorder="1" applyAlignment="1">
      <alignment horizontal="center" vertical="center" wrapText="1"/>
    </xf>
    <xf numFmtId="165" fontId="7" fillId="0" borderId="16" xfId="99" applyNumberFormat="1" applyFont="1" applyBorder="1" applyAlignment="1">
      <alignment horizontal="center" vertical="center" wrapText="1"/>
    </xf>
    <xf numFmtId="2" fontId="7" fillId="0" borderId="15" xfId="99" applyNumberFormat="1" applyFont="1" applyBorder="1" applyAlignment="1">
      <alignment horizontal="center" vertical="center" wrapText="1"/>
    </xf>
    <xf numFmtId="2" fontId="7" fillId="0" borderId="16" xfId="99" applyNumberFormat="1" applyFont="1" applyBorder="1" applyAlignment="1">
      <alignment horizontal="center" vertical="center" wrapText="1"/>
    </xf>
    <xf numFmtId="0" fontId="7" fillId="0" borderId="15" xfId="99" applyFont="1" applyBorder="1" applyAlignment="1">
      <alignment horizontal="center" vertical="center" wrapText="1"/>
    </xf>
    <xf numFmtId="0" fontId="7" fillId="0" borderId="16" xfId="99" applyFont="1" applyBorder="1" applyAlignment="1">
      <alignment horizontal="center" vertical="center" wrapText="1"/>
    </xf>
    <xf numFmtId="166" fontId="7" fillId="0" borderId="15" xfId="99" applyNumberFormat="1" applyFont="1" applyBorder="1" applyAlignment="1">
      <alignment horizontal="center" vertical="center" wrapText="1"/>
    </xf>
    <xf numFmtId="166" fontId="7" fillId="0" borderId="16" xfId="99" applyNumberFormat="1" applyFont="1" applyBorder="1" applyAlignment="1">
      <alignment horizontal="center" vertical="center" wrapText="1"/>
    </xf>
    <xf numFmtId="0" fontId="12" fillId="0" borderId="6" xfId="100" applyFont="1" applyBorder="1" applyAlignment="1">
      <alignment horizontal="center" vertical="center"/>
    </xf>
    <xf numFmtId="0" fontId="12" fillId="0" borderId="21" xfId="100" applyFont="1" applyBorder="1" applyAlignment="1">
      <alignment horizontal="center" vertical="center"/>
    </xf>
    <xf numFmtId="165" fontId="7" fillId="0" borderId="11" xfId="99" applyNumberFormat="1" applyFont="1" applyBorder="1" applyAlignment="1">
      <alignment horizontal="center" vertical="center" wrapText="1"/>
    </xf>
    <xf numFmtId="165" fontId="7" fillId="0" borderId="14" xfId="99" applyNumberFormat="1" applyFont="1" applyBorder="1" applyAlignment="1">
      <alignment horizontal="center" vertical="center" wrapText="1"/>
    </xf>
    <xf numFmtId="2" fontId="7" fillId="0" borderId="14" xfId="99" applyNumberFormat="1" applyFont="1" applyBorder="1" applyAlignment="1">
      <alignment horizontal="center" vertical="center" wrapText="1"/>
    </xf>
    <xf numFmtId="0" fontId="7" fillId="0" borderId="14" xfId="99" applyFont="1" applyBorder="1" applyAlignment="1">
      <alignment horizontal="center" vertical="center" wrapText="1"/>
    </xf>
    <xf numFmtId="166" fontId="7" fillId="0" borderId="14" xfId="99" applyNumberFormat="1" applyFont="1" applyBorder="1" applyAlignment="1">
      <alignment horizontal="center" vertical="center" wrapText="1"/>
    </xf>
    <xf numFmtId="0" fontId="12" fillId="0" borderId="5" xfId="100" applyFont="1" applyBorder="1" applyAlignment="1">
      <alignment horizontal="center" vertical="center"/>
    </xf>
    <xf numFmtId="165" fontId="7" fillId="0" borderId="28" xfId="99" applyNumberFormat="1" applyFont="1" applyBorder="1" applyAlignment="1">
      <alignment horizontal="center" vertical="center" wrapText="1"/>
    </xf>
    <xf numFmtId="165" fontId="7" fillId="0" borderId="17" xfId="99" applyNumberFormat="1" applyFont="1" applyBorder="1" applyAlignment="1">
      <alignment horizontal="center" vertical="center" wrapText="1"/>
    </xf>
    <xf numFmtId="2" fontId="7" fillId="0" borderId="17" xfId="99" applyNumberFormat="1" applyFont="1" applyBorder="1" applyAlignment="1">
      <alignment horizontal="center" vertical="center" wrapText="1"/>
    </xf>
    <xf numFmtId="0" fontId="7" fillId="0" borderId="17" xfId="99" applyFont="1" applyBorder="1" applyAlignment="1">
      <alignment horizontal="center" vertical="center" wrapText="1"/>
    </xf>
    <xf numFmtId="166" fontId="7" fillId="0" borderId="17" xfId="99" applyNumberFormat="1" applyFont="1" applyBorder="1" applyAlignment="1">
      <alignment horizontal="center" vertical="center" wrapText="1"/>
    </xf>
    <xf numFmtId="0" fontId="12" fillId="0" borderId="7" xfId="100" applyFont="1" applyBorder="1" applyAlignment="1">
      <alignment horizontal="center" vertical="center"/>
    </xf>
    <xf numFmtId="1" fontId="7" fillId="0" borderId="14" xfId="99" applyNumberFormat="1" applyFont="1" applyBorder="1" applyAlignment="1">
      <alignment horizontal="center" vertical="center" wrapText="1"/>
    </xf>
    <xf numFmtId="1" fontId="7" fillId="0" borderId="15" xfId="99" applyNumberFormat="1" applyFont="1" applyBorder="1" applyAlignment="1">
      <alignment horizontal="center" vertical="center" wrapText="1"/>
    </xf>
    <xf numFmtId="1" fontId="7" fillId="0" borderId="16" xfId="99" applyNumberFormat="1" applyFont="1" applyBorder="1" applyAlignment="1">
      <alignment horizontal="center" vertical="center" wrapText="1"/>
    </xf>
    <xf numFmtId="166" fontId="6" fillId="0" borderId="14" xfId="99" applyNumberFormat="1" applyFont="1" applyBorder="1" applyAlignment="1">
      <alignment horizontal="center" vertical="center" wrapText="1"/>
    </xf>
    <xf numFmtId="166" fontId="6" fillId="0" borderId="15" xfId="99" applyNumberFormat="1" applyFont="1" applyBorder="1" applyAlignment="1">
      <alignment horizontal="center" vertical="center" wrapText="1"/>
    </xf>
    <xf numFmtId="166" fontId="6" fillId="0" borderId="17" xfId="99" applyNumberFormat="1" applyFont="1" applyBorder="1" applyAlignment="1">
      <alignment horizontal="center" vertical="center" wrapText="1"/>
    </xf>
    <xf numFmtId="166" fontId="6" fillId="0" borderId="16" xfId="99" applyNumberFormat="1" applyFont="1" applyBorder="1" applyAlignment="1">
      <alignment horizontal="center" vertical="center" wrapText="1"/>
    </xf>
    <xf numFmtId="0" fontId="55" fillId="0" borderId="20" xfId="99" applyFont="1" applyBorder="1" applyAlignment="1">
      <alignment horizontal="center" vertical="center" wrapText="1"/>
    </xf>
    <xf numFmtId="0" fontId="55" fillId="0" borderId="15" xfId="99" applyFont="1" applyBorder="1" applyAlignment="1">
      <alignment horizontal="center" vertical="center" wrapText="1"/>
    </xf>
    <xf numFmtId="0" fontId="55" fillId="0" borderId="17" xfId="99" applyFont="1" applyBorder="1" applyAlignment="1">
      <alignment horizontal="center" vertical="center" wrapText="1"/>
    </xf>
    <xf numFmtId="0" fontId="56" fillId="10" borderId="23" xfId="0" applyFont="1" applyFill="1" applyBorder="1" applyAlignment="1">
      <alignment horizontal="center" vertical="center" wrapText="1"/>
    </xf>
    <xf numFmtId="0" fontId="56" fillId="10" borderId="24" xfId="0" applyFont="1" applyFill="1" applyBorder="1" applyAlignment="1">
      <alignment horizontal="center" vertical="center" wrapText="1"/>
    </xf>
    <xf numFmtId="0" fontId="58" fillId="10" borderId="60" xfId="0" applyFont="1" applyFill="1" applyBorder="1" applyAlignment="1">
      <alignment horizontal="center" vertical="center"/>
    </xf>
    <xf numFmtId="0" fontId="58" fillId="10" borderId="32" xfId="0" applyFont="1" applyFill="1" applyBorder="1" applyAlignment="1">
      <alignment horizontal="center" vertical="center"/>
    </xf>
    <xf numFmtId="0" fontId="58" fillId="10" borderId="34" xfId="0" applyFont="1" applyFill="1" applyBorder="1" applyAlignment="1">
      <alignment horizontal="center" vertical="center"/>
    </xf>
    <xf numFmtId="0" fontId="58" fillId="10" borderId="10" xfId="0" applyFont="1" applyFill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  <xf numFmtId="0" fontId="58" fillId="10" borderId="61" xfId="0" applyFont="1" applyFill="1" applyBorder="1" applyAlignment="1">
      <alignment horizontal="center" vertical="center"/>
    </xf>
    <xf numFmtId="0" fontId="58" fillId="10" borderId="6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1" fillId="5" borderId="22" xfId="0" applyFont="1" applyFill="1" applyBorder="1" applyAlignment="1">
      <alignment horizontal="center" wrapText="1"/>
    </xf>
    <xf numFmtId="0" fontId="31" fillId="5" borderId="23" xfId="0" applyFont="1" applyFill="1" applyBorder="1" applyAlignment="1">
      <alignment horizontal="center" wrapText="1"/>
    </xf>
    <xf numFmtId="0" fontId="31" fillId="5" borderId="24" xfId="0" applyFont="1" applyFill="1" applyBorder="1" applyAlignment="1">
      <alignment horizontal="center" wrapText="1"/>
    </xf>
    <xf numFmtId="0" fontId="13" fillId="2" borderId="6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56" fillId="10" borderId="22" xfId="0" applyFont="1" applyFill="1" applyBorder="1" applyAlignment="1">
      <alignment horizontal="center" vertical="center" wrapText="1"/>
    </xf>
    <xf numFmtId="0" fontId="58" fillId="10" borderId="65" xfId="0" applyFont="1" applyFill="1" applyBorder="1" applyAlignment="1">
      <alignment horizontal="center" vertical="center" wrapText="1"/>
    </xf>
    <xf numFmtId="0" fontId="58" fillId="10" borderId="6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/>
    </xf>
    <xf numFmtId="0" fontId="13" fillId="2" borderId="6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1" fillId="0" borderId="61" xfId="8" applyFont="1" applyBorder="1" applyAlignment="1">
      <alignment horizontal="center" vertical="center" wrapText="1"/>
    </xf>
    <xf numFmtId="0" fontId="21" fillId="0" borderId="32" xfId="8" applyFont="1" applyBorder="1" applyAlignment="1">
      <alignment horizontal="center" vertical="center" wrapText="1"/>
    </xf>
    <xf numFmtId="0" fontId="21" fillId="0" borderId="62" xfId="8" applyFont="1" applyBorder="1" applyAlignment="1">
      <alignment horizontal="center" vertical="center" wrapText="1"/>
    </xf>
    <xf numFmtId="0" fontId="21" fillId="0" borderId="10" xfId="8" applyFont="1" applyBorder="1" applyAlignment="1">
      <alignment horizontal="center" vertical="center" wrapText="1"/>
    </xf>
    <xf numFmtId="0" fontId="21" fillId="0" borderId="60" xfId="8" applyFont="1" applyBorder="1" applyAlignment="1">
      <alignment horizontal="center" vertical="center" wrapText="1"/>
    </xf>
    <xf numFmtId="0" fontId="21" fillId="0" borderId="67" xfId="8" applyFont="1" applyBorder="1" applyAlignment="1">
      <alignment horizontal="center" vertical="center" wrapText="1"/>
    </xf>
    <xf numFmtId="0" fontId="21" fillId="0" borderId="0" xfId="8" applyFont="1" applyAlignment="1">
      <alignment horizontal="center" vertical="center" wrapText="1"/>
    </xf>
    <xf numFmtId="0" fontId="21" fillId="0" borderId="33" xfId="8" applyFont="1" applyBorder="1" applyAlignment="1">
      <alignment horizontal="center" vertical="center" wrapText="1"/>
    </xf>
    <xf numFmtId="0" fontId="21" fillId="0" borderId="34" xfId="8" applyFont="1" applyBorder="1" applyAlignment="1">
      <alignment horizontal="center" vertical="center" wrapText="1"/>
    </xf>
    <xf numFmtId="0" fontId="22" fillId="0" borderId="53" xfId="5" applyFont="1" applyBorder="1" applyAlignment="1">
      <alignment horizontal="center" vertical="center" wrapText="1"/>
    </xf>
    <xf numFmtId="0" fontId="22" fillId="0" borderId="63" xfId="5" applyFont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5" borderId="22" xfId="10" applyFont="1" applyFill="1" applyBorder="1" applyAlignment="1">
      <alignment horizontal="center" vertical="center"/>
    </xf>
    <xf numFmtId="0" fontId="5" fillId="5" borderId="23" xfId="1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45" fillId="5" borderId="61" xfId="8" applyFont="1" applyFill="1" applyBorder="1" applyAlignment="1">
      <alignment horizontal="center" vertical="center" wrapText="1"/>
    </xf>
    <xf numFmtId="0" fontId="45" fillId="5" borderId="60" xfId="8" applyFont="1" applyFill="1" applyBorder="1" applyAlignment="1">
      <alignment horizontal="center" vertical="center" wrapText="1"/>
    </xf>
    <xf numFmtId="0" fontId="45" fillId="5" borderId="32" xfId="8" applyFont="1" applyFill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 wrapText="1"/>
    </xf>
    <xf numFmtId="0" fontId="6" fillId="0" borderId="6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62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left" vertical="center" wrapText="1"/>
    </xf>
    <xf numFmtId="0" fontId="7" fillId="0" borderId="38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5" borderId="22" xfId="1" applyFont="1" applyFill="1" applyBorder="1" applyAlignment="1">
      <alignment horizontal="center" vertical="center"/>
    </xf>
    <xf numFmtId="0" fontId="5" fillId="5" borderId="23" xfId="1" applyFont="1" applyFill="1" applyBorder="1" applyAlignment="1">
      <alignment horizontal="center" vertical="center"/>
    </xf>
    <xf numFmtId="0" fontId="5" fillId="5" borderId="2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8" fillId="0" borderId="61" xfId="0" applyFont="1" applyBorder="1" applyAlignment="1">
      <alignment horizontal="left" vertical="top" wrapText="1"/>
    </xf>
    <xf numFmtId="0" fontId="48" fillId="0" borderId="60" xfId="0" applyFont="1" applyBorder="1" applyAlignment="1">
      <alignment horizontal="left" vertical="top" wrapText="1"/>
    </xf>
    <xf numFmtId="0" fontId="48" fillId="0" borderId="32" xfId="0" applyFont="1" applyBorder="1" applyAlignment="1">
      <alignment horizontal="left" vertical="top" wrapText="1"/>
    </xf>
    <xf numFmtId="0" fontId="48" fillId="0" borderId="62" xfId="0" applyFont="1" applyBorder="1" applyAlignment="1">
      <alignment horizontal="left" vertical="top" wrapText="1"/>
    </xf>
    <xf numFmtId="0" fontId="48" fillId="0" borderId="34" xfId="0" applyFont="1" applyBorder="1" applyAlignment="1">
      <alignment horizontal="left" vertical="top" wrapText="1"/>
    </xf>
    <xf numFmtId="0" fontId="48" fillId="0" borderId="10" xfId="0" applyFont="1" applyBorder="1" applyAlignment="1">
      <alignment horizontal="left" vertical="top" wrapText="1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5" fillId="5" borderId="61" xfId="1" applyFont="1" applyFill="1" applyBorder="1" applyAlignment="1">
      <alignment horizontal="center" vertical="center"/>
    </xf>
    <xf numFmtId="0" fontId="5" fillId="5" borderId="60" xfId="1" applyFont="1" applyFill="1" applyBorder="1" applyAlignment="1">
      <alignment horizontal="center" vertical="center"/>
    </xf>
    <xf numFmtId="0" fontId="5" fillId="5" borderId="32" xfId="1" applyFont="1" applyFill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67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56" fillId="10" borderId="27" xfId="0" applyFont="1" applyFill="1" applyBorder="1" applyAlignment="1">
      <alignment horizontal="center" vertical="center" wrapText="1"/>
    </xf>
    <xf numFmtId="0" fontId="56" fillId="10" borderId="25" xfId="0" applyFont="1" applyFill="1" applyBorder="1" applyAlignment="1">
      <alignment horizontal="center" vertical="center" wrapText="1"/>
    </xf>
    <xf numFmtId="0" fontId="56" fillId="10" borderId="26" xfId="0" applyFont="1" applyFill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40" xfId="1" applyFont="1" applyBorder="1" applyAlignment="1">
      <alignment horizontal="left" vertical="center" wrapText="1"/>
    </xf>
    <xf numFmtId="0" fontId="14" fillId="0" borderId="6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31" fillId="5" borderId="22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5" fillId="5" borderId="27" xfId="10" applyFont="1" applyFill="1" applyBorder="1" applyAlignment="1">
      <alignment horizontal="center" vertical="center"/>
    </xf>
    <xf numFmtId="0" fontId="5" fillId="5" borderId="25" xfId="10" applyFont="1" applyFill="1" applyBorder="1" applyAlignment="1">
      <alignment horizontal="center" vertical="center"/>
    </xf>
    <xf numFmtId="0" fontId="5" fillId="5" borderId="59" xfId="1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5" fillId="5" borderId="26" xfId="1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5" fillId="5" borderId="24" xfId="1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wrapText="1"/>
    </xf>
    <xf numFmtId="0" fontId="3" fillId="5" borderId="60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58" fillId="10" borderId="1" xfId="0" applyFont="1" applyFill="1" applyBorder="1" applyAlignment="1">
      <alignment horizontal="center" vertical="center"/>
    </xf>
    <xf numFmtId="0" fontId="58" fillId="10" borderId="2" xfId="0" applyFont="1" applyFill="1" applyBorder="1" applyAlignment="1">
      <alignment horizontal="center" vertical="center"/>
    </xf>
    <xf numFmtId="0" fontId="58" fillId="10" borderId="31" xfId="0" applyFont="1" applyFill="1" applyBorder="1" applyAlignment="1">
      <alignment horizontal="center" vertical="center"/>
    </xf>
    <xf numFmtId="0" fontId="58" fillId="10" borderId="5" xfId="0" applyFont="1" applyFill="1" applyBorder="1" applyAlignment="1">
      <alignment horizontal="center" vertical="center"/>
    </xf>
    <xf numFmtId="0" fontId="58" fillId="10" borderId="6" xfId="0" applyFont="1" applyFill="1" applyBorder="1" applyAlignment="1">
      <alignment horizontal="center" vertical="center"/>
    </xf>
    <xf numFmtId="0" fontId="58" fillId="10" borderId="21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5" borderId="62" xfId="0" applyFont="1" applyFill="1" applyBorder="1" applyAlignment="1">
      <alignment horizontal="center" wrapText="1"/>
    </xf>
    <xf numFmtId="0" fontId="3" fillId="5" borderId="34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49" fontId="13" fillId="0" borderId="61" xfId="0" applyNumberFormat="1" applyFont="1" applyBorder="1" applyAlignment="1" applyProtection="1">
      <alignment horizontal="center" vertical="center" wrapText="1"/>
      <protection locked="0"/>
    </xf>
    <xf numFmtId="49" fontId="13" fillId="0" borderId="60" xfId="0" applyNumberFormat="1" applyFont="1" applyBorder="1" applyAlignment="1" applyProtection="1">
      <alignment horizontal="center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62" xfId="0" applyNumberFormat="1" applyFont="1" applyBorder="1" applyAlignment="1" applyProtection="1">
      <alignment horizontal="center" vertical="center" wrapText="1"/>
      <protection locked="0"/>
    </xf>
    <xf numFmtId="49" fontId="13" fillId="0" borderId="34" xfId="0" applyNumberFormat="1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0" fontId="5" fillId="5" borderId="54" xfId="0" applyFont="1" applyFill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/>
    </xf>
    <xf numFmtId="0" fontId="5" fillId="5" borderId="6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60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66" fontId="8" fillId="0" borderId="53" xfId="0" applyNumberFormat="1" applyFont="1" applyBorder="1" applyAlignment="1">
      <alignment horizontal="center" vertical="center" wrapText="1"/>
    </xf>
    <xf numFmtId="166" fontId="8" fillId="0" borderId="55" xfId="0" applyNumberFormat="1" applyFont="1" applyBorder="1" applyAlignment="1">
      <alignment horizontal="center" vertical="center" wrapText="1"/>
    </xf>
    <xf numFmtId="166" fontId="8" fillId="0" borderId="63" xfId="0" applyNumberFormat="1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3" fillId="5" borderId="61" xfId="0" applyFont="1" applyFill="1" applyBorder="1" applyAlignment="1">
      <alignment horizontal="center"/>
    </xf>
    <xf numFmtId="0" fontId="3" fillId="5" borderId="60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2" fontId="31" fillId="5" borderId="22" xfId="0" applyNumberFormat="1" applyFont="1" applyFill="1" applyBorder="1" applyAlignment="1">
      <alignment horizontal="center" vertical="center" wrapText="1"/>
    </xf>
    <xf numFmtId="2" fontId="31" fillId="5" borderId="23" xfId="0" applyNumberFormat="1" applyFont="1" applyFill="1" applyBorder="1" applyAlignment="1">
      <alignment horizontal="center" vertical="center" wrapText="1"/>
    </xf>
    <xf numFmtId="2" fontId="31" fillId="5" borderId="24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5" borderId="59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31" fillId="5" borderId="61" xfId="0" applyFont="1" applyFill="1" applyBorder="1" applyAlignment="1">
      <alignment horizontal="center" vertical="center" wrapText="1"/>
    </xf>
    <xf numFmtId="0" fontId="31" fillId="5" borderId="6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wrapText="1"/>
    </xf>
    <xf numFmtId="0" fontId="14" fillId="5" borderId="23" xfId="0" applyFont="1" applyFill="1" applyBorder="1" applyAlignment="1">
      <alignment horizontal="center" wrapText="1"/>
    </xf>
    <xf numFmtId="0" fontId="14" fillId="5" borderId="24" xfId="0" applyFont="1" applyFill="1" applyBorder="1" applyAlignment="1">
      <alignment horizontal="center" wrapText="1"/>
    </xf>
    <xf numFmtId="0" fontId="13" fillId="0" borderId="6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18" xfId="99" applyFont="1" applyBorder="1" applyAlignment="1">
      <alignment horizontal="center" vertical="center" wrapText="1"/>
    </xf>
    <xf numFmtId="0" fontId="4" fillId="0" borderId="37" xfId="1" applyBorder="1" applyAlignment="1">
      <alignment horizontal="center" vertical="center" wrapText="1"/>
    </xf>
    <xf numFmtId="0" fontId="4" fillId="0" borderId="19" xfId="1" applyBorder="1" applyAlignment="1">
      <alignment horizontal="center" vertical="center" wrapText="1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4" fillId="0" borderId="60" xfId="1" applyBorder="1" applyAlignment="1">
      <alignment horizontal="center" vertical="center" wrapText="1"/>
    </xf>
    <xf numFmtId="0" fontId="4" fillId="0" borderId="32" xfId="1" applyBorder="1" applyAlignment="1">
      <alignment horizontal="center" vertical="center" wrapText="1"/>
    </xf>
    <xf numFmtId="0" fontId="4" fillId="0" borderId="34" xfId="1" applyBorder="1" applyAlignment="1">
      <alignment horizontal="center" vertical="center" wrapText="1"/>
    </xf>
    <xf numFmtId="0" fontId="4" fillId="0" borderId="10" xfId="1" applyBorder="1" applyAlignment="1">
      <alignment horizontal="center" vertical="center" wrapText="1"/>
    </xf>
    <xf numFmtId="0" fontId="7" fillId="0" borderId="14" xfId="99" applyFont="1" applyBorder="1" applyAlignment="1">
      <alignment horizontal="center" vertical="center" wrapText="1"/>
    </xf>
    <xf numFmtId="0" fontId="7" fillId="0" borderId="15" xfId="99" applyFont="1" applyBorder="1" applyAlignment="1">
      <alignment horizontal="center" vertical="center" wrapText="1"/>
    </xf>
    <xf numFmtId="0" fontId="7" fillId="0" borderId="16" xfId="99" applyFont="1" applyBorder="1" applyAlignment="1">
      <alignment horizontal="center" vertical="center" wrapText="1"/>
    </xf>
    <xf numFmtId="0" fontId="13" fillId="0" borderId="65" xfId="1" applyFont="1" applyBorder="1" applyAlignment="1">
      <alignment horizontal="center" vertical="center" wrapText="1"/>
    </xf>
    <xf numFmtId="0" fontId="13" fillId="0" borderId="64" xfId="1" applyFont="1" applyBorder="1" applyAlignment="1">
      <alignment horizontal="center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54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/>
    </xf>
    <xf numFmtId="0" fontId="31" fillId="5" borderId="23" xfId="0" applyFont="1" applyFill="1" applyBorder="1" applyAlignment="1">
      <alignment horizontal="center"/>
    </xf>
    <xf numFmtId="0" fontId="31" fillId="5" borderId="24" xfId="0" applyFont="1" applyFill="1" applyBorder="1" applyAlignment="1">
      <alignment horizontal="center"/>
    </xf>
    <xf numFmtId="0" fontId="31" fillId="5" borderId="61" xfId="0" applyFont="1" applyFill="1" applyBorder="1" applyAlignment="1">
      <alignment horizontal="center"/>
    </xf>
    <xf numFmtId="0" fontId="31" fillId="5" borderId="32" xfId="0" applyFont="1" applyFill="1" applyBorder="1" applyAlignment="1">
      <alignment horizontal="center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54" xfId="1" applyFont="1" applyBorder="1" applyAlignment="1">
      <alignment horizontal="center" vertical="center" wrapText="1"/>
    </xf>
    <xf numFmtId="0" fontId="31" fillId="0" borderId="38" xfId="1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54" xfId="1" applyFont="1" applyBorder="1" applyAlignment="1">
      <alignment horizontal="center" vertical="center" wrapText="1"/>
    </xf>
    <xf numFmtId="0" fontId="29" fillId="0" borderId="38" xfId="1" applyFont="1" applyBorder="1" applyAlignment="1">
      <alignment horizontal="center" vertical="center" wrapText="1"/>
    </xf>
  </cellXfs>
  <cellStyles count="104">
    <cellStyle name="Euro" xfId="3" xr:uid="{00000000-0005-0000-0000-000000000000}"/>
    <cellStyle name="Euro 2" xfId="4" xr:uid="{00000000-0005-0000-0000-000001000000}"/>
    <cellStyle name="Euro 2 2" xfId="17" xr:uid="{00000000-0005-0000-0000-000002000000}"/>
    <cellStyle name="Euro 2 2 2" xfId="47" xr:uid="{00000000-0005-0000-0000-000003000000}"/>
    <cellStyle name="Euro 2 2 3" xfId="48" xr:uid="{00000000-0005-0000-0000-000004000000}"/>
    <cellStyle name="Euro 2 2 3 2" xfId="85" xr:uid="{00000000-0005-0000-0000-000005000000}"/>
    <cellStyle name="Euro 2 3" xfId="16" xr:uid="{00000000-0005-0000-0000-000006000000}"/>
    <cellStyle name="Euro 2 3 2" xfId="34" xr:uid="{00000000-0005-0000-0000-000007000000}"/>
    <cellStyle name="Euro 2 3 2 2" xfId="49" xr:uid="{00000000-0005-0000-0000-000008000000}"/>
    <cellStyle name="Euro 2 3 3" xfId="50" xr:uid="{00000000-0005-0000-0000-000009000000}"/>
    <cellStyle name="Euro 2 4" xfId="51" xr:uid="{00000000-0005-0000-0000-00000A000000}"/>
    <cellStyle name="Euro 2 5" xfId="98" xr:uid="{11C15953-3EEF-4E78-8DD6-DC1B3DAA68EF}"/>
    <cellStyle name="Euro 2 6" xfId="103" xr:uid="{F0314C83-49B9-4D0D-8DC8-2D40A17C729F}"/>
    <cellStyle name="Euro 3" xfId="12" xr:uid="{00000000-0005-0000-0000-00000B000000}"/>
    <cellStyle name="Euro 3 2" xfId="20" xr:uid="{00000000-0005-0000-0000-00000C000000}"/>
    <cellStyle name="Euro 3 2 2" xfId="36" xr:uid="{00000000-0005-0000-0000-00000D000000}"/>
    <cellStyle name="Euro 3 2 2 2" xfId="52" xr:uid="{00000000-0005-0000-0000-00000E000000}"/>
    <cellStyle name="Euro 3 2 3" xfId="53" xr:uid="{00000000-0005-0000-0000-00000F000000}"/>
    <cellStyle name="Euro 3 3" xfId="24" xr:uid="{00000000-0005-0000-0000-000010000000}"/>
    <cellStyle name="Euro 3 3 2" xfId="54" xr:uid="{00000000-0005-0000-0000-000011000000}"/>
    <cellStyle name="Euro 3 4" xfId="22" xr:uid="{00000000-0005-0000-0000-000012000000}"/>
    <cellStyle name="Euro 3 4 2" xfId="55" xr:uid="{00000000-0005-0000-0000-000013000000}"/>
    <cellStyle name="Euro 3 5" xfId="26" xr:uid="{00000000-0005-0000-0000-000014000000}"/>
    <cellStyle name="Euro 3 5 2" xfId="38" xr:uid="{00000000-0005-0000-0000-000015000000}"/>
    <cellStyle name="Euro 3 5 2 2" xfId="56" xr:uid="{00000000-0005-0000-0000-000016000000}"/>
    <cellStyle name="Euro 3 5 3" xfId="43" xr:uid="{00000000-0005-0000-0000-000017000000}"/>
    <cellStyle name="Euro 3 5 4" xfId="40" xr:uid="{00000000-0005-0000-0000-000018000000}"/>
    <cellStyle name="Euro 3 5 4 2" xfId="58" xr:uid="{00000000-0005-0000-0000-000019000000}"/>
    <cellStyle name="Euro 3 5 4 3" xfId="57" xr:uid="{00000000-0005-0000-0000-00001A000000}"/>
    <cellStyle name="Euro 3 5 4 4" xfId="74" xr:uid="{00000000-0005-0000-0000-00001B000000}"/>
    <cellStyle name="Euro 3 5 4 4 2" xfId="82" xr:uid="{00000000-0005-0000-0000-00001C000000}"/>
    <cellStyle name="Euro 3 5 4 4 3" xfId="91" xr:uid="{00000000-0005-0000-0000-00001D000000}"/>
    <cellStyle name="Euro 3 5 4 4 3 2" xfId="94" xr:uid="{00000000-0005-0000-0000-00001E000000}"/>
    <cellStyle name="Euro 3 5 4 5" xfId="81" xr:uid="{00000000-0005-0000-0000-00001F000000}"/>
    <cellStyle name="Euro 4" xfId="86" xr:uid="{00000000-0005-0000-0000-000020000000}"/>
    <cellStyle name="Euro 4 2" xfId="87" xr:uid="{00000000-0005-0000-0000-000021000000}"/>
    <cellStyle name="Euro 5" xfId="97" xr:uid="{A7D13E63-0EBF-4240-8A35-14F0706AC8D6}"/>
    <cellStyle name="Euro 6" xfId="102" xr:uid="{5D2A68D8-6E8F-4B63-98FE-170EC07914EF}"/>
    <cellStyle name="Gut" xfId="14" builtinId="26"/>
    <cellStyle name="Gut 2" xfId="29" xr:uid="{00000000-0005-0000-0000-000023000000}"/>
    <cellStyle name="Komma 2" xfId="6" xr:uid="{00000000-0005-0000-0000-000024000000}"/>
    <cellStyle name="Komma 2 2" xfId="9" xr:uid="{00000000-0005-0000-0000-000025000000}"/>
    <cellStyle name="Komma 3" xfId="28" xr:uid="{00000000-0005-0000-0000-000026000000}"/>
    <cellStyle name="Komma 3 2" xfId="42" xr:uid="{00000000-0005-0000-0000-000027000000}"/>
    <cellStyle name="Komma 3 2 2" xfId="76" xr:uid="{00000000-0005-0000-0000-000028000000}"/>
    <cellStyle name="Komma 3 3" xfId="41" xr:uid="{00000000-0005-0000-0000-000029000000}"/>
    <cellStyle name="Komma 3 3 2" xfId="77" xr:uid="{00000000-0005-0000-0000-00002A000000}"/>
    <cellStyle name="Komma 3 4" xfId="75" xr:uid="{00000000-0005-0000-0000-00002B000000}"/>
    <cellStyle name="Komma 4" xfId="89" xr:uid="{00000000-0005-0000-0000-00002C000000}"/>
    <cellStyle name="Neutral 2" xfId="31" xr:uid="{00000000-0005-0000-0000-00002D000000}"/>
    <cellStyle name="Prozent 2" xfId="93" xr:uid="{00000000-0005-0000-0000-00002E000000}"/>
    <cellStyle name="Schlecht" xfId="13" builtinId="27"/>
    <cellStyle name="Schlecht 2" xfId="30" xr:uid="{00000000-0005-0000-0000-000030000000}"/>
    <cellStyle name="Standard" xfId="0" builtinId="0"/>
    <cellStyle name="Standard 2" xfId="1" xr:uid="{00000000-0005-0000-0000-000032000000}"/>
    <cellStyle name="Standard 2 2" xfId="7" xr:uid="{00000000-0005-0000-0000-000033000000}"/>
    <cellStyle name="Standard 2 2 2" xfId="10" xr:uid="{00000000-0005-0000-0000-000034000000}"/>
    <cellStyle name="Standard 2 2 2 2" xfId="59" xr:uid="{00000000-0005-0000-0000-000035000000}"/>
    <cellStyle name="Standard 2 2 3" xfId="18" xr:uid="{00000000-0005-0000-0000-000036000000}"/>
    <cellStyle name="Standard 2 2 3 2" xfId="60" xr:uid="{00000000-0005-0000-0000-000037000000}"/>
    <cellStyle name="Standard 2 2 4" xfId="15" xr:uid="{00000000-0005-0000-0000-000038000000}"/>
    <cellStyle name="Standard 2 2 4 2" xfId="33" xr:uid="{00000000-0005-0000-0000-000039000000}"/>
    <cellStyle name="Standard 2 2 4 2 2" xfId="61" xr:uid="{00000000-0005-0000-0000-00003A000000}"/>
    <cellStyle name="Standard 2 2 4 3" xfId="62" xr:uid="{00000000-0005-0000-0000-00003B000000}"/>
    <cellStyle name="Standard 2 2 4 4" xfId="63" xr:uid="{00000000-0005-0000-0000-00003C000000}"/>
    <cellStyle name="Standard 2 2 4 4 2" xfId="88" xr:uid="{00000000-0005-0000-0000-00003D000000}"/>
    <cellStyle name="Standard 2 2 5" xfId="64" xr:uid="{00000000-0005-0000-0000-00003E000000}"/>
    <cellStyle name="Standard 2 2 6" xfId="90" xr:uid="{00000000-0005-0000-0000-00003F000000}"/>
    <cellStyle name="Standard 2 3" xfId="79" xr:uid="{00000000-0005-0000-0000-000040000000}"/>
    <cellStyle name="Standard 2 3 2" xfId="84" xr:uid="{00000000-0005-0000-0000-000041000000}"/>
    <cellStyle name="Standard 3" xfId="2" xr:uid="{00000000-0005-0000-0000-000042000000}"/>
    <cellStyle name="Standard 3 2" xfId="5" xr:uid="{00000000-0005-0000-0000-000043000000}"/>
    <cellStyle name="Standard 3 2 2" xfId="65" xr:uid="{00000000-0005-0000-0000-000044000000}"/>
    <cellStyle name="Standard 3 2 3" xfId="100" xr:uid="{06522B37-BF85-4791-A15A-5C66260C9AA5}"/>
    <cellStyle name="Standard 3 3" xfId="32" xr:uid="{00000000-0005-0000-0000-000045000000}"/>
    <cellStyle name="Standard 3 3 2" xfId="45" xr:uid="{00000000-0005-0000-0000-000046000000}"/>
    <cellStyle name="Standard 3 3 3" xfId="44" xr:uid="{00000000-0005-0000-0000-000047000000}"/>
    <cellStyle name="Standard 3 4" xfId="66" xr:uid="{00000000-0005-0000-0000-000048000000}"/>
    <cellStyle name="Standard 3 5" xfId="101" xr:uid="{CF73B06B-3BC1-41DD-A264-358498D67965}"/>
    <cellStyle name="Standard 4" xfId="8" xr:uid="{00000000-0005-0000-0000-000049000000}"/>
    <cellStyle name="Standard 4 2" xfId="99" xr:uid="{A7E05AF6-CC61-43FF-AC94-3D0F17407822}"/>
    <cellStyle name="Standard 5" xfId="11" xr:uid="{00000000-0005-0000-0000-00004A000000}"/>
    <cellStyle name="Standard 5 2" xfId="19" xr:uid="{00000000-0005-0000-0000-00004B000000}"/>
    <cellStyle name="Standard 5 2 2" xfId="35" xr:uid="{00000000-0005-0000-0000-00004C000000}"/>
    <cellStyle name="Standard 5 2 2 2" xfId="67" xr:uid="{00000000-0005-0000-0000-00004D000000}"/>
    <cellStyle name="Standard 5 2 3" xfId="68" xr:uid="{00000000-0005-0000-0000-00004E000000}"/>
    <cellStyle name="Standard 5 3" xfId="23" xr:uid="{00000000-0005-0000-0000-00004F000000}"/>
    <cellStyle name="Standard 5 3 2" xfId="69" xr:uid="{00000000-0005-0000-0000-000050000000}"/>
    <cellStyle name="Standard 5 4" xfId="21" xr:uid="{00000000-0005-0000-0000-000051000000}"/>
    <cellStyle name="Standard 5 4 2" xfId="70" xr:uid="{00000000-0005-0000-0000-000052000000}"/>
    <cellStyle name="Standard 5 5" xfId="25" xr:uid="{00000000-0005-0000-0000-000053000000}"/>
    <cellStyle name="Standard 5 5 2" xfId="37" xr:uid="{00000000-0005-0000-0000-000054000000}"/>
    <cellStyle name="Standard 5 5 2 2" xfId="71" xr:uid="{00000000-0005-0000-0000-000055000000}"/>
    <cellStyle name="Standard 5 5 3" xfId="46" xr:uid="{00000000-0005-0000-0000-000056000000}"/>
    <cellStyle name="Standard 5 5 4" xfId="39" xr:uid="{00000000-0005-0000-0000-000057000000}"/>
    <cellStyle name="Standard 5 5 4 2" xfId="73" xr:uid="{00000000-0005-0000-0000-000058000000}"/>
    <cellStyle name="Standard 5 5 4 3" xfId="72" xr:uid="{00000000-0005-0000-0000-000059000000}"/>
    <cellStyle name="Standard 5 5 4 4" xfId="78" xr:uid="{00000000-0005-0000-0000-00005A000000}"/>
    <cellStyle name="Standard 5 5 4 4 2" xfId="83" xr:uid="{00000000-0005-0000-0000-00005B000000}"/>
    <cellStyle name="Standard 5 5 4 4 3" xfId="92" xr:uid="{00000000-0005-0000-0000-00005C000000}"/>
    <cellStyle name="Standard 5 5 4 4 3 2" xfId="95" xr:uid="{00000000-0005-0000-0000-00005D000000}"/>
    <cellStyle name="Standard 5 5 4 5" xfId="80" xr:uid="{00000000-0005-0000-0000-00005E000000}"/>
    <cellStyle name="Standard 6" xfId="27" xr:uid="{00000000-0005-0000-0000-00005F000000}"/>
    <cellStyle name="Standard 7" xfId="96" xr:uid="{00000000-0005-0000-0000-000060000000}"/>
  </cellStyles>
  <dxfs count="144"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  <dxf>
      <numFmt numFmtId="1" formatCode="0"/>
    </dxf>
    <dxf>
      <numFmt numFmtId="166" formatCode="0.0"/>
    </dxf>
    <dxf>
      <numFmt numFmtId="2" formatCode="0.00"/>
    </dxf>
    <dxf>
      <numFmt numFmtId="165" formatCode="0.000"/>
    </dxf>
    <dxf>
      <numFmt numFmtId="168" formatCode="0.0000"/>
    </dxf>
    <dxf>
      <numFmt numFmtId="169" formatCode="0.00000"/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D442"/>
  <sheetViews>
    <sheetView showGridLines="0" tabSelected="1" view="pageBreakPreview" zoomScale="85" zoomScaleNormal="100" zoomScaleSheetLayoutView="85" workbookViewId="0">
      <pane xSplit="3" topLeftCell="D1" activePane="topRight" state="frozen"/>
      <selection pane="topRight" activeCell="A9" sqref="A9"/>
    </sheetView>
  </sheetViews>
  <sheetFormatPr baseColWidth="10" defaultRowHeight="14.4" x14ac:dyDescent="0.3"/>
  <cols>
    <col min="1" max="1" width="48.77734375" style="8" customWidth="1"/>
    <col min="2" max="3" width="10.77734375" customWidth="1"/>
    <col min="4" max="4" width="35.77734375" customWidth="1"/>
    <col min="5" max="8" width="12.77734375" hidden="1" customWidth="1"/>
    <col min="9" max="70" width="12.77734375" customWidth="1"/>
  </cols>
  <sheetData>
    <row r="1" spans="1:28" ht="18.600000000000001" thickBot="1" x14ac:dyDescent="0.4">
      <c r="A1" s="1" t="s">
        <v>440</v>
      </c>
      <c r="B1" s="1"/>
      <c r="C1" s="1"/>
      <c r="D1" s="1"/>
      <c r="E1" s="105"/>
      <c r="F1" s="213"/>
      <c r="G1" s="213"/>
      <c r="H1" s="213"/>
    </row>
    <row r="2" spans="1:28" s="2" customFormat="1" ht="15.6" x14ac:dyDescent="0.3">
      <c r="A2" s="3"/>
      <c r="C2" s="3"/>
    </row>
    <row r="3" spans="1:28" ht="18" x14ac:dyDescent="0.35">
      <c r="A3" s="1" t="s">
        <v>728</v>
      </c>
      <c r="C3" s="1"/>
    </row>
    <row r="4" spans="1:28" ht="18" x14ac:dyDescent="0.35">
      <c r="A4" s="1" t="s">
        <v>847</v>
      </c>
      <c r="C4" s="1"/>
    </row>
    <row r="5" spans="1:28" s="2" customFormat="1" ht="48.6" x14ac:dyDescent="0.3">
      <c r="A5" s="1003" t="s">
        <v>729</v>
      </c>
      <c r="C5" s="3"/>
    </row>
    <row r="6" spans="1:28" s="2" customFormat="1" ht="15.6" x14ac:dyDescent="0.3">
      <c r="A6" s="1002"/>
      <c r="C6" s="3"/>
    </row>
    <row r="7" spans="1:28" s="2" customFormat="1" ht="15.6" x14ac:dyDescent="0.3">
      <c r="A7" s="2" t="s">
        <v>98</v>
      </c>
      <c r="C7" s="3"/>
      <c r="E7" s="1063"/>
      <c r="F7" s="1063"/>
      <c r="G7" s="1063"/>
      <c r="H7" s="1063"/>
    </row>
    <row r="8" spans="1:28" s="2" customFormat="1" ht="15.6" x14ac:dyDescent="0.3">
      <c r="C8" s="3"/>
      <c r="E8" s="1063"/>
      <c r="F8" s="1063"/>
      <c r="G8" s="1063"/>
      <c r="H8" s="1063"/>
    </row>
    <row r="9" spans="1:28" s="2" customFormat="1" ht="15.6" x14ac:dyDescent="0.3">
      <c r="A9" s="2" t="s">
        <v>848</v>
      </c>
      <c r="E9" s="1063"/>
      <c r="F9" s="1063"/>
      <c r="G9" s="1063"/>
      <c r="H9" s="1063"/>
    </row>
    <row r="10" spans="1:28" ht="15" thickBot="1" x14ac:dyDescent="0.35">
      <c r="E10" s="1064"/>
      <c r="F10" s="1064"/>
      <c r="G10" s="1064"/>
      <c r="H10" s="1064"/>
    </row>
    <row r="11" spans="1:28" ht="15" hidden="1" customHeight="1" thickBot="1" x14ac:dyDescent="0.35">
      <c r="A11" s="253"/>
      <c r="B11" s="254"/>
      <c r="C11" s="254"/>
      <c r="D11" s="563"/>
      <c r="E11" s="1274"/>
      <c r="F11" s="1275"/>
      <c r="G11" s="1275"/>
      <c r="H11" s="1276"/>
      <c r="I11" s="1191"/>
      <c r="J11" s="1193"/>
      <c r="K11" s="1191"/>
      <c r="L11" s="1192"/>
      <c r="M11" s="1193"/>
      <c r="N11" s="1191"/>
      <c r="O11" s="119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7" customFormat="1" ht="40.049999999999997" hidden="1" customHeight="1" thickBot="1" x14ac:dyDescent="0.35">
      <c r="A12" s="1257">
        <f>COUNTA(I12:BI12)</f>
        <v>0</v>
      </c>
      <c r="B12" s="1258"/>
      <c r="C12" s="1259"/>
      <c r="D12" s="103" t="s">
        <v>0</v>
      </c>
      <c r="E12" s="247" t="s">
        <v>75</v>
      </c>
      <c r="F12" s="790"/>
      <c r="G12" s="192" t="s">
        <v>76</v>
      </c>
      <c r="H12" s="193" t="s">
        <v>77</v>
      </c>
      <c r="I12" s="528"/>
      <c r="J12" s="89"/>
      <c r="K12" s="268"/>
      <c r="L12" s="271"/>
      <c r="M12" s="256"/>
      <c r="N12" s="4"/>
      <c r="O12" s="5"/>
    </row>
    <row r="13" spans="1:28" s="7" customFormat="1" ht="15" hidden="1" customHeight="1" thickBot="1" x14ac:dyDescent="0.35">
      <c r="A13" s="1260"/>
      <c r="B13" s="1261"/>
      <c r="C13" s="1262"/>
      <c r="D13" s="102" t="s">
        <v>97</v>
      </c>
      <c r="E13" s="1280"/>
      <c r="F13" s="1281"/>
      <c r="G13" s="1281"/>
      <c r="H13" s="1282"/>
      <c r="I13" s="1218" t="s">
        <v>34</v>
      </c>
      <c r="J13" s="1220"/>
      <c r="K13" s="1218" t="s">
        <v>34</v>
      </c>
      <c r="L13" s="1219"/>
      <c r="M13" s="1220"/>
      <c r="N13" s="1219" t="s">
        <v>34</v>
      </c>
      <c r="O13" s="1220"/>
    </row>
    <row r="14" spans="1:28" s="7" customFormat="1" ht="15" hidden="1" customHeight="1" thickBot="1" x14ac:dyDescent="0.35">
      <c r="A14" s="104" t="s">
        <v>53</v>
      </c>
      <c r="B14" s="192" t="s">
        <v>101</v>
      </c>
      <c r="C14" s="193" t="s">
        <v>2</v>
      </c>
      <c r="D14" s="212" t="s">
        <v>3</v>
      </c>
      <c r="E14" s="1234"/>
      <c r="F14" s="1235"/>
      <c r="G14" s="1235"/>
      <c r="H14" s="1236"/>
      <c r="I14" s="1221"/>
      <c r="J14" s="1223"/>
      <c r="K14" s="1221"/>
      <c r="L14" s="1222"/>
      <c r="M14" s="1223"/>
      <c r="N14" s="1222"/>
      <c r="O14" s="1223"/>
    </row>
    <row r="15" spans="1:28" s="7" customFormat="1" ht="15" hidden="1" customHeight="1" x14ac:dyDescent="0.3">
      <c r="A15" s="194" t="s">
        <v>48</v>
      </c>
      <c r="B15" s="195" t="s">
        <v>4</v>
      </c>
      <c r="C15" s="191" t="s">
        <v>156</v>
      </c>
      <c r="D15" s="196" t="s">
        <v>5</v>
      </c>
      <c r="E15" s="221" t="e">
        <f t="shared" ref="E15:E22" si="0">AVERAGE(I15:XY15)</f>
        <v>#DIV/0!</v>
      </c>
      <c r="F15" s="791"/>
      <c r="G15" s="222">
        <f t="shared" ref="G15:G25" si="1">MIN(I15:XY15)</f>
        <v>0</v>
      </c>
      <c r="H15" s="223">
        <f t="shared" ref="H15:H25" si="2">MAX(I15:XY15)</f>
        <v>0</v>
      </c>
      <c r="I15" s="233"/>
      <c r="J15" s="234"/>
      <c r="K15" s="260"/>
      <c r="L15" s="259"/>
      <c r="M15" s="258"/>
      <c r="N15" s="235"/>
      <c r="O15" s="236"/>
    </row>
    <row r="16" spans="1:28" s="7" customFormat="1" ht="15" hidden="1" customHeight="1" x14ac:dyDescent="0.3">
      <c r="A16" s="185" t="s">
        <v>49</v>
      </c>
      <c r="B16" s="184" t="s">
        <v>6</v>
      </c>
      <c r="C16" s="188" t="s">
        <v>156</v>
      </c>
      <c r="D16" s="197" t="s">
        <v>7</v>
      </c>
      <c r="E16" s="215" t="e">
        <f t="shared" si="0"/>
        <v>#DIV/0!</v>
      </c>
      <c r="F16" s="792"/>
      <c r="G16" s="214">
        <f t="shared" si="1"/>
        <v>0</v>
      </c>
      <c r="H16" s="224">
        <f t="shared" si="2"/>
        <v>0</v>
      </c>
      <c r="I16" s="270"/>
      <c r="J16" s="237"/>
      <c r="K16" s="270"/>
      <c r="L16" s="269"/>
      <c r="M16" s="237"/>
      <c r="N16" s="245"/>
      <c r="O16" s="237"/>
    </row>
    <row r="17" spans="1:15" s="7" customFormat="1" ht="15" hidden="1" customHeight="1" x14ac:dyDescent="0.3">
      <c r="A17" s="185" t="s">
        <v>100</v>
      </c>
      <c r="B17" s="184" t="s">
        <v>39</v>
      </c>
      <c r="C17" s="188" t="s">
        <v>93</v>
      </c>
      <c r="D17" s="198" t="s">
        <v>55</v>
      </c>
      <c r="E17" s="217" t="e">
        <f t="shared" si="0"/>
        <v>#DIV/0!</v>
      </c>
      <c r="F17" s="730"/>
      <c r="G17" s="227">
        <f t="shared" si="1"/>
        <v>0</v>
      </c>
      <c r="H17" s="228">
        <f t="shared" si="2"/>
        <v>0</v>
      </c>
      <c r="I17" s="265"/>
      <c r="J17" s="267"/>
      <c r="K17" s="265"/>
      <c r="L17" s="266"/>
      <c r="M17" s="267"/>
      <c r="N17" s="243"/>
      <c r="O17" s="267"/>
    </row>
    <row r="18" spans="1:15" s="7" customFormat="1" ht="15" hidden="1" customHeight="1" x14ac:dyDescent="0.35">
      <c r="A18" s="185" t="s">
        <v>9</v>
      </c>
      <c r="B18" s="184" t="s">
        <v>40</v>
      </c>
      <c r="C18" s="188" t="s">
        <v>94</v>
      </c>
      <c r="D18" s="199" t="s">
        <v>56</v>
      </c>
      <c r="E18" s="216" t="e">
        <f t="shared" si="0"/>
        <v>#DIV/0!</v>
      </c>
      <c r="F18" s="793"/>
      <c r="G18" s="229">
        <f t="shared" si="1"/>
        <v>0</v>
      </c>
      <c r="H18" s="230">
        <f t="shared" si="2"/>
        <v>0</v>
      </c>
      <c r="I18" s="261"/>
      <c r="J18" s="238"/>
      <c r="K18" s="261"/>
      <c r="L18" s="262"/>
      <c r="M18" s="238"/>
      <c r="N18" s="239"/>
      <c r="O18" s="238"/>
    </row>
    <row r="19" spans="1:15" s="7" customFormat="1" ht="15" hidden="1" customHeight="1" x14ac:dyDescent="0.3">
      <c r="A19" s="185" t="s">
        <v>10</v>
      </c>
      <c r="B19" s="184" t="s">
        <v>41</v>
      </c>
      <c r="C19" s="188" t="s">
        <v>156</v>
      </c>
      <c r="D19" s="200" t="s">
        <v>152</v>
      </c>
      <c r="E19" s="217" t="e">
        <f t="shared" si="0"/>
        <v>#DIV/0!</v>
      </c>
      <c r="F19" s="730"/>
      <c r="G19" s="231">
        <f t="shared" si="1"/>
        <v>0</v>
      </c>
      <c r="H19" s="232">
        <f t="shared" si="2"/>
        <v>0</v>
      </c>
      <c r="I19" s="263"/>
      <c r="J19" s="240"/>
      <c r="K19" s="263"/>
      <c r="L19" s="264"/>
      <c r="M19" s="240"/>
      <c r="N19" s="241"/>
      <c r="O19" s="242"/>
    </row>
    <row r="20" spans="1:15" s="7" customFormat="1" ht="15" hidden="1" customHeight="1" x14ac:dyDescent="0.3">
      <c r="A20" s="185" t="s">
        <v>50</v>
      </c>
      <c r="B20" s="184" t="s">
        <v>42</v>
      </c>
      <c r="C20" s="188" t="s">
        <v>95</v>
      </c>
      <c r="D20" s="198" t="s">
        <v>5</v>
      </c>
      <c r="E20" s="217" t="e">
        <f t="shared" si="0"/>
        <v>#DIV/0!</v>
      </c>
      <c r="F20" s="730"/>
      <c r="G20" s="227">
        <f t="shared" si="1"/>
        <v>0</v>
      </c>
      <c r="H20" s="228">
        <f t="shared" si="2"/>
        <v>0</v>
      </c>
      <c r="I20" s="265"/>
      <c r="J20" s="267"/>
      <c r="K20" s="265"/>
      <c r="L20" s="266"/>
      <c r="M20" s="267"/>
      <c r="N20" s="243"/>
      <c r="O20" s="244"/>
    </row>
    <row r="21" spans="1:15" s="7" customFormat="1" ht="15" hidden="1" customHeight="1" x14ac:dyDescent="0.3">
      <c r="A21" s="185" t="s">
        <v>51</v>
      </c>
      <c r="B21" s="184" t="s">
        <v>43</v>
      </c>
      <c r="C21" s="188" t="s">
        <v>95</v>
      </c>
      <c r="D21" s="198" t="s">
        <v>47</v>
      </c>
      <c r="E21" s="217" t="e">
        <f t="shared" si="0"/>
        <v>#DIV/0!</v>
      </c>
      <c r="F21" s="730"/>
      <c r="G21" s="227">
        <f t="shared" si="1"/>
        <v>0</v>
      </c>
      <c r="H21" s="228">
        <f t="shared" si="2"/>
        <v>0</v>
      </c>
      <c r="I21" s="265"/>
      <c r="J21" s="267"/>
      <c r="K21" s="265"/>
      <c r="L21" s="266"/>
      <c r="M21" s="267"/>
      <c r="N21" s="243"/>
      <c r="O21" s="240"/>
    </row>
    <row r="22" spans="1:15" s="7" customFormat="1" ht="15" hidden="1" customHeight="1" x14ac:dyDescent="0.3">
      <c r="A22" s="185" t="s">
        <v>12</v>
      </c>
      <c r="B22" s="184" t="s">
        <v>11</v>
      </c>
      <c r="C22" s="188" t="s">
        <v>96</v>
      </c>
      <c r="D22" s="200"/>
      <c r="E22" s="255" t="e">
        <f t="shared" si="0"/>
        <v>#DIV/0!</v>
      </c>
      <c r="F22" s="794"/>
      <c r="G22" s="231">
        <f t="shared" si="1"/>
        <v>0</v>
      </c>
      <c r="H22" s="232">
        <f t="shared" si="2"/>
        <v>0</v>
      </c>
      <c r="I22" s="263"/>
      <c r="J22" s="240"/>
      <c r="K22" s="263"/>
      <c r="L22" s="264"/>
      <c r="M22" s="240"/>
      <c r="N22" s="241"/>
      <c r="O22" s="242"/>
    </row>
    <row r="23" spans="1:15" s="7" customFormat="1" ht="15" hidden="1" customHeight="1" x14ac:dyDescent="0.3">
      <c r="A23" s="185" t="s">
        <v>54</v>
      </c>
      <c r="B23" s="184" t="s">
        <v>44</v>
      </c>
      <c r="C23" s="188" t="s">
        <v>13</v>
      </c>
      <c r="D23" s="198" t="s">
        <v>145</v>
      </c>
      <c r="E23" s="215"/>
      <c r="F23" s="792"/>
      <c r="G23" s="214">
        <f t="shared" si="1"/>
        <v>0</v>
      </c>
      <c r="H23" s="224">
        <f t="shared" si="2"/>
        <v>0</v>
      </c>
      <c r="I23" s="263"/>
      <c r="J23" s="237"/>
      <c r="K23" s="263"/>
      <c r="L23" s="264"/>
      <c r="M23" s="240"/>
      <c r="N23" s="241"/>
      <c r="O23" s="242"/>
    </row>
    <row r="24" spans="1:15" s="7" customFormat="1" ht="15" hidden="1" customHeight="1" x14ac:dyDescent="0.3">
      <c r="A24" s="185" t="s">
        <v>52</v>
      </c>
      <c r="B24" s="184" t="s">
        <v>45</v>
      </c>
      <c r="C24" s="188" t="s">
        <v>93</v>
      </c>
      <c r="D24" s="198" t="s">
        <v>15</v>
      </c>
      <c r="E24" s="215" t="e">
        <f>AVERAGE(I24:XY24)</f>
        <v>#DIV/0!</v>
      </c>
      <c r="F24" s="792"/>
      <c r="G24" s="214">
        <f t="shared" si="1"/>
        <v>0</v>
      </c>
      <c r="H24" s="224">
        <f t="shared" si="2"/>
        <v>0</v>
      </c>
      <c r="I24" s="270"/>
      <c r="J24" s="237"/>
      <c r="K24" s="270"/>
      <c r="L24" s="245"/>
      <c r="M24" s="257"/>
      <c r="N24" s="241"/>
      <c r="O24" s="240"/>
    </row>
    <row r="25" spans="1:15" s="7" customFormat="1" ht="15" hidden="1" customHeight="1" x14ac:dyDescent="0.3">
      <c r="A25" s="185" t="s">
        <v>16</v>
      </c>
      <c r="B25" s="184" t="s">
        <v>46</v>
      </c>
      <c r="C25" s="188" t="s">
        <v>92</v>
      </c>
      <c r="D25" s="198" t="s">
        <v>5</v>
      </c>
      <c r="E25" s="255" t="e">
        <f>AVERAGE(I25:XY25)</f>
        <v>#DIV/0!</v>
      </c>
      <c r="F25" s="794"/>
      <c r="G25" s="231">
        <f t="shared" si="1"/>
        <v>0</v>
      </c>
      <c r="H25" s="232">
        <f t="shared" si="2"/>
        <v>0</v>
      </c>
      <c r="I25" s="263"/>
      <c r="J25" s="240"/>
      <c r="K25" s="263"/>
      <c r="L25" s="246"/>
      <c r="M25" s="240"/>
      <c r="N25" s="241"/>
      <c r="O25" s="240"/>
    </row>
    <row r="26" spans="1:15" s="7" customFormat="1" ht="15" hidden="1" customHeight="1" thickBot="1" x14ac:dyDescent="0.35">
      <c r="A26" s="186" t="s">
        <v>154</v>
      </c>
      <c r="B26" s="187"/>
      <c r="C26" s="37" t="s">
        <v>92</v>
      </c>
      <c r="D26" s="201"/>
      <c r="E26" s="218"/>
      <c r="F26" s="731"/>
      <c r="G26" s="219"/>
      <c r="H26" s="220"/>
      <c r="I26" s="94"/>
      <c r="J26" s="75"/>
      <c r="K26" s="94"/>
      <c r="L26" s="39"/>
      <c r="M26" s="41"/>
      <c r="N26" s="95"/>
      <c r="O26" s="75"/>
    </row>
    <row r="27" spans="1:15" s="7" customFormat="1" ht="15" hidden="1" customHeight="1" x14ac:dyDescent="0.3">
      <c r="A27" s="1237" t="s">
        <v>103</v>
      </c>
      <c r="B27" s="1242" t="s">
        <v>179</v>
      </c>
      <c r="C27" s="1243"/>
      <c r="D27" s="1243"/>
      <c r="E27" s="286">
        <f>AVERAGE(I27:BC27)</f>
        <v>0.02</v>
      </c>
      <c r="F27" s="726"/>
      <c r="G27" s="287">
        <f>MIN(I27:BC27)</f>
        <v>0.02</v>
      </c>
      <c r="H27" s="288">
        <f>MAX(I27:BC27)</f>
        <v>0.02</v>
      </c>
      <c r="I27" s="90">
        <f>0.02+0.02*I20</f>
        <v>0.02</v>
      </c>
      <c r="J27" s="96">
        <f t="shared" ref="J27:O27" si="3">0.02+(0.02*J20)</f>
        <v>0.02</v>
      </c>
      <c r="K27" s="33">
        <f t="shared" si="3"/>
        <v>0.02</v>
      </c>
      <c r="L27" s="35">
        <f t="shared" si="3"/>
        <v>0.02</v>
      </c>
      <c r="M27" s="36">
        <f t="shared" si="3"/>
        <v>0.02</v>
      </c>
      <c r="N27" s="38">
        <f t="shared" si="3"/>
        <v>0.02</v>
      </c>
      <c r="O27" s="36">
        <f t="shared" si="3"/>
        <v>0.02</v>
      </c>
    </row>
    <row r="28" spans="1:15" s="7" customFormat="1" ht="15" hidden="1" customHeight="1" thickBot="1" x14ac:dyDescent="0.35">
      <c r="A28" s="1238"/>
      <c r="B28" s="1277" t="s">
        <v>180</v>
      </c>
      <c r="C28" s="1278"/>
      <c r="D28" s="1278"/>
      <c r="E28" s="304">
        <f>AVERAGE(I28:BC28)</f>
        <v>10</v>
      </c>
      <c r="F28" s="727"/>
      <c r="G28" s="305">
        <f t="shared" ref="G28:G31" si="4">MIN(I28:BC28)</f>
        <v>10</v>
      </c>
      <c r="H28" s="306">
        <f t="shared" ref="H28:H31" si="5">MAX(I28:BC28)</f>
        <v>10</v>
      </c>
      <c r="I28" s="43">
        <f>10+(10*I20)</f>
        <v>10</v>
      </c>
      <c r="J28" s="44">
        <f t="shared" ref="J28:O28" si="6">10+(10*J20)</f>
        <v>10</v>
      </c>
      <c r="K28" s="43">
        <f t="shared" si="6"/>
        <v>10</v>
      </c>
      <c r="L28" s="46">
        <f t="shared" si="6"/>
        <v>10</v>
      </c>
      <c r="M28" s="47">
        <f t="shared" si="6"/>
        <v>10</v>
      </c>
      <c r="N28" s="627">
        <f t="shared" si="6"/>
        <v>10</v>
      </c>
      <c r="O28" s="47">
        <f t="shared" si="6"/>
        <v>10</v>
      </c>
    </row>
    <row r="29" spans="1:15" s="6" customFormat="1" ht="15" hidden="1" customHeight="1" x14ac:dyDescent="0.3">
      <c r="A29" s="1239" t="s">
        <v>90</v>
      </c>
      <c r="B29" s="1255" t="s">
        <v>181</v>
      </c>
      <c r="C29" s="1256"/>
      <c r="D29" s="285" t="s">
        <v>184</v>
      </c>
      <c r="E29" s="290">
        <f>AVERAGE(I29:BC29)</f>
        <v>0</v>
      </c>
      <c r="F29" s="795"/>
      <c r="G29" s="291">
        <f t="shared" si="4"/>
        <v>0</v>
      </c>
      <c r="H29" s="292">
        <f t="shared" si="5"/>
        <v>0</v>
      </c>
      <c r="I29" s="17">
        <f t="shared" ref="I29:O29" si="7">I15/0.8</f>
        <v>0</v>
      </c>
      <c r="J29" s="45">
        <f t="shared" si="7"/>
        <v>0</v>
      </c>
      <c r="K29" s="17">
        <f t="shared" si="7"/>
        <v>0</v>
      </c>
      <c r="L29" s="18">
        <f t="shared" si="7"/>
        <v>0</v>
      </c>
      <c r="M29" s="19">
        <f t="shared" si="7"/>
        <v>0</v>
      </c>
      <c r="N29" s="677">
        <f t="shared" si="7"/>
        <v>0</v>
      </c>
      <c r="O29" s="19">
        <f t="shared" si="7"/>
        <v>0</v>
      </c>
    </row>
    <row r="30" spans="1:15" s="6" customFormat="1" ht="15" hidden="1" customHeight="1" x14ac:dyDescent="0.3">
      <c r="A30" s="1240"/>
      <c r="B30" s="1253" t="s">
        <v>89</v>
      </c>
      <c r="C30" s="1253"/>
      <c r="D30" s="298" t="s">
        <v>183</v>
      </c>
      <c r="E30" s="293" t="e">
        <f>AVERAGE(I30:BC30)</f>
        <v>#DIV/0!</v>
      </c>
      <c r="F30" s="796"/>
      <c r="G30" s="289" t="e">
        <f t="shared" si="4"/>
        <v>#DIV/0!</v>
      </c>
      <c r="H30" s="294" t="e">
        <f t="shared" si="5"/>
        <v>#DIV/0!</v>
      </c>
      <c r="I30" s="22" t="e">
        <f>I27/I24</f>
        <v>#DIV/0!</v>
      </c>
      <c r="J30" s="20" t="e">
        <f>J27/J24</f>
        <v>#DIV/0!</v>
      </c>
      <c r="K30" s="22" t="e">
        <f t="shared" ref="K30:O30" si="8">K27/K24</f>
        <v>#DIV/0!</v>
      </c>
      <c r="L30" s="23" t="e">
        <f t="shared" si="8"/>
        <v>#DIV/0!</v>
      </c>
      <c r="M30" s="24" t="e">
        <f t="shared" si="8"/>
        <v>#DIV/0!</v>
      </c>
      <c r="N30" s="664" t="e">
        <f t="shared" si="8"/>
        <v>#DIV/0!</v>
      </c>
      <c r="O30" s="24" t="e">
        <f t="shared" si="8"/>
        <v>#DIV/0!</v>
      </c>
    </row>
    <row r="31" spans="1:15" s="6" customFormat="1" ht="15" hidden="1" customHeight="1" thickBot="1" x14ac:dyDescent="0.35">
      <c r="A31" s="1241"/>
      <c r="B31" s="1254"/>
      <c r="C31" s="1254"/>
      <c r="D31" s="299" t="s">
        <v>182</v>
      </c>
      <c r="E31" s="295" t="e">
        <f>AVERAGE(I31:BC31)</f>
        <v>#DIV/0!</v>
      </c>
      <c r="F31" s="797"/>
      <c r="G31" s="296" t="e">
        <f t="shared" si="4"/>
        <v>#DIV/0!</v>
      </c>
      <c r="H31" s="297" t="e">
        <f t="shared" si="5"/>
        <v>#DIV/0!</v>
      </c>
      <c r="I31" s="25" t="e">
        <f>I28/I25</f>
        <v>#DIV/0!</v>
      </c>
      <c r="J31" s="21" t="e">
        <f>J28/J25</f>
        <v>#DIV/0!</v>
      </c>
      <c r="K31" s="25" t="e">
        <f t="shared" ref="K31:O31" si="9">K28/K25</f>
        <v>#DIV/0!</v>
      </c>
      <c r="L31" s="26" t="e">
        <f t="shared" si="9"/>
        <v>#DIV/0!</v>
      </c>
      <c r="M31" s="27" t="e">
        <f t="shared" si="9"/>
        <v>#DIV/0!</v>
      </c>
      <c r="N31" s="663" t="e">
        <f t="shared" si="9"/>
        <v>#DIV/0!</v>
      </c>
      <c r="O31" s="27" t="e">
        <f t="shared" si="9"/>
        <v>#DIV/0!</v>
      </c>
    </row>
    <row r="32" spans="1:15" s="566" customFormat="1" ht="30" hidden="1" customHeight="1" thickBot="1" x14ac:dyDescent="0.35">
      <c r="A32" s="565"/>
    </row>
    <row r="33" spans="1:96" s="2" customFormat="1" ht="15" customHeight="1" thickBot="1" x14ac:dyDescent="0.35">
      <c r="A33" s="535" t="s">
        <v>280</v>
      </c>
      <c r="B33" s="254"/>
      <c r="C33" s="254"/>
      <c r="D33" s="563" t="s">
        <v>280</v>
      </c>
      <c r="E33" s="1274" t="s">
        <v>280</v>
      </c>
      <c r="F33" s="1275"/>
      <c r="G33" s="1275"/>
      <c r="H33" s="1276"/>
      <c r="I33" s="1214" t="s">
        <v>280</v>
      </c>
      <c r="J33" s="1364"/>
      <c r="K33" s="1215"/>
      <c r="L33" s="1214" t="s">
        <v>280</v>
      </c>
      <c r="M33" s="1364"/>
      <c r="N33" s="1364"/>
      <c r="O33" s="1364"/>
      <c r="P33" s="1364"/>
      <c r="Q33" s="1364"/>
      <c r="R33" s="1364"/>
      <c r="S33" s="1364"/>
      <c r="T33" s="1364"/>
      <c r="U33" s="1364"/>
      <c r="V33" s="1364"/>
      <c r="W33" s="1215"/>
      <c r="X33" s="1377" t="s">
        <v>280</v>
      </c>
      <c r="Y33" s="1378"/>
      <c r="Z33" s="1378"/>
      <c r="AA33" s="1378"/>
      <c r="AB33" s="1378"/>
      <c r="AC33" s="1378"/>
      <c r="AD33" s="1378"/>
      <c r="AE33" s="1378"/>
      <c r="AF33" s="1378"/>
      <c r="AG33" s="1378"/>
      <c r="AH33" s="1378"/>
      <c r="AI33" s="1378"/>
      <c r="AJ33" s="1378"/>
      <c r="AK33" s="1378"/>
      <c r="AL33" s="1378"/>
      <c r="AM33" s="1378"/>
      <c r="AN33" s="1378"/>
      <c r="AO33" s="1378"/>
      <c r="AP33" s="1379"/>
      <c r="AQ33" s="1191" t="s">
        <v>280</v>
      </c>
      <c r="AR33" s="1192"/>
      <c r="AS33" s="1192"/>
      <c r="AT33" s="1192"/>
      <c r="AU33" s="1192"/>
      <c r="AV33" s="1192"/>
      <c r="AW33" s="1192"/>
      <c r="AX33" s="1192"/>
      <c r="AY33" s="1192"/>
      <c r="AZ33" s="1192"/>
      <c r="BA33" s="1192"/>
      <c r="BB33" s="1192"/>
      <c r="BC33" s="1192"/>
      <c r="BD33" s="1192"/>
      <c r="BE33" s="1192"/>
      <c r="BF33" s="1192"/>
      <c r="BG33" s="1192"/>
      <c r="BH33" s="1192"/>
      <c r="BI33" s="1193"/>
      <c r="BJ33" s="1191" t="s">
        <v>280</v>
      </c>
      <c r="BK33" s="1192"/>
      <c r="BL33" s="1192"/>
      <c r="BM33" s="1192"/>
      <c r="BN33" s="1193"/>
      <c r="BO33" s="1179" t="s">
        <v>280</v>
      </c>
      <c r="BP33" s="1180"/>
      <c r="BQ33" s="1180"/>
      <c r="BR33" s="1180"/>
      <c r="BS33" s="1180"/>
      <c r="BT33" s="1179" t="s">
        <v>280</v>
      </c>
      <c r="BU33" s="1180"/>
      <c r="BV33" s="1180"/>
      <c r="BW33" s="1180"/>
      <c r="BX33" s="1180"/>
      <c r="BY33" s="1180"/>
      <c r="BZ33" s="1180"/>
      <c r="CA33" s="1180"/>
      <c r="CB33" s="1180"/>
      <c r="CC33" s="1194"/>
      <c r="CD33" s="1179" t="s">
        <v>280</v>
      </c>
      <c r="CE33" s="1180"/>
      <c r="CF33" s="1180"/>
      <c r="CG33" s="1180"/>
      <c r="CH33" s="1180"/>
      <c r="CI33" s="1180"/>
      <c r="CJ33" s="1180"/>
      <c r="CK33" s="1180"/>
      <c r="CL33" s="1194"/>
      <c r="CM33" s="1163" t="s">
        <v>280</v>
      </c>
      <c r="CN33" s="1163"/>
      <c r="CO33" s="1163"/>
      <c r="CP33" s="1163"/>
      <c r="CQ33" s="1163"/>
      <c r="CR33" s="1164"/>
    </row>
    <row r="34" spans="1:96" s="7" customFormat="1" ht="40.049999999999997" customHeight="1" thickBot="1" x14ac:dyDescent="0.35">
      <c r="A34" s="1257">
        <f>COUNTA(I34:AAA34)</f>
        <v>88</v>
      </c>
      <c r="B34" s="1258"/>
      <c r="C34" s="1259"/>
      <c r="D34" s="103" t="s">
        <v>0</v>
      </c>
      <c r="E34" s="247" t="s">
        <v>75</v>
      </c>
      <c r="F34" s="790" t="s">
        <v>546</v>
      </c>
      <c r="G34" s="192" t="s">
        <v>76</v>
      </c>
      <c r="H34" s="345" t="s">
        <v>77</v>
      </c>
      <c r="I34" s="268" t="s">
        <v>386</v>
      </c>
      <c r="J34" s="225" t="s">
        <v>387</v>
      </c>
      <c r="K34" s="143" t="s">
        <v>388</v>
      </c>
      <c r="L34" s="268" t="s">
        <v>389</v>
      </c>
      <c r="M34" s="225" t="s">
        <v>390</v>
      </c>
      <c r="N34" s="225" t="s">
        <v>391</v>
      </c>
      <c r="O34" s="225" t="s">
        <v>392</v>
      </c>
      <c r="P34" s="225" t="s">
        <v>393</v>
      </c>
      <c r="Q34" s="225" t="s">
        <v>394</v>
      </c>
      <c r="R34" s="225" t="s">
        <v>395</v>
      </c>
      <c r="S34" s="225" t="s">
        <v>396</v>
      </c>
      <c r="T34" s="225" t="s">
        <v>397</v>
      </c>
      <c r="U34" s="225" t="s">
        <v>398</v>
      </c>
      <c r="V34" s="225" t="s">
        <v>399</v>
      </c>
      <c r="W34" s="130" t="s">
        <v>400</v>
      </c>
      <c r="X34" s="268" t="s">
        <v>744</v>
      </c>
      <c r="Y34" s="225" t="s">
        <v>745</v>
      </c>
      <c r="Z34" s="225" t="s">
        <v>746</v>
      </c>
      <c r="AA34" s="225" t="s">
        <v>747</v>
      </c>
      <c r="AB34" s="225" t="s">
        <v>748</v>
      </c>
      <c r="AC34" s="225" t="s">
        <v>749</v>
      </c>
      <c r="AD34" s="225" t="s">
        <v>750</v>
      </c>
      <c r="AE34" s="225" t="s">
        <v>452</v>
      </c>
      <c r="AF34" s="225" t="s">
        <v>453</v>
      </c>
      <c r="AG34" s="225" t="s">
        <v>454</v>
      </c>
      <c r="AH34" s="225" t="s">
        <v>455</v>
      </c>
      <c r="AI34" s="225" t="s">
        <v>592</v>
      </c>
      <c r="AJ34" s="225" t="s">
        <v>593</v>
      </c>
      <c r="AK34" s="225" t="s">
        <v>594</v>
      </c>
      <c r="AL34" s="225" t="s">
        <v>595</v>
      </c>
      <c r="AM34" s="225" t="s">
        <v>596</v>
      </c>
      <c r="AN34" s="225" t="s">
        <v>597</v>
      </c>
      <c r="AO34" s="225" t="s">
        <v>598</v>
      </c>
      <c r="AP34" s="143" t="s">
        <v>599</v>
      </c>
      <c r="AQ34" s="268" t="s">
        <v>407</v>
      </c>
      <c r="AR34" s="225" t="s">
        <v>408</v>
      </c>
      <c r="AS34" s="225" t="s">
        <v>409</v>
      </c>
      <c r="AT34" s="225" t="s">
        <v>410</v>
      </c>
      <c r="AU34" s="225" t="s">
        <v>411</v>
      </c>
      <c r="AV34" s="225" t="s">
        <v>412</v>
      </c>
      <c r="AW34" s="225" t="s">
        <v>413</v>
      </c>
      <c r="AX34" s="225" t="s">
        <v>414</v>
      </c>
      <c r="AY34" s="225" t="s">
        <v>415</v>
      </c>
      <c r="AZ34" s="225" t="s">
        <v>416</v>
      </c>
      <c r="BA34" s="225" t="s">
        <v>417</v>
      </c>
      <c r="BB34" s="225" t="s">
        <v>600</v>
      </c>
      <c r="BC34" s="225" t="s">
        <v>601</v>
      </c>
      <c r="BD34" s="225" t="s">
        <v>602</v>
      </c>
      <c r="BE34" s="225" t="s">
        <v>603</v>
      </c>
      <c r="BF34" s="225" t="s">
        <v>604</v>
      </c>
      <c r="BG34" s="225" t="s">
        <v>605</v>
      </c>
      <c r="BH34" s="225" t="s">
        <v>606</v>
      </c>
      <c r="BI34" s="143" t="s">
        <v>607</v>
      </c>
      <c r="BJ34" s="268" t="s">
        <v>853</v>
      </c>
      <c r="BK34" s="225" t="s">
        <v>418</v>
      </c>
      <c r="BL34" s="225" t="s">
        <v>419</v>
      </c>
      <c r="BM34" s="225" t="s">
        <v>420</v>
      </c>
      <c r="BN34" s="143" t="s">
        <v>421</v>
      </c>
      <c r="BO34" s="527" t="s">
        <v>456</v>
      </c>
      <c r="BP34" s="141" t="s">
        <v>437</v>
      </c>
      <c r="BQ34" s="141" t="s">
        <v>438</v>
      </c>
      <c r="BR34" s="982" t="s">
        <v>697</v>
      </c>
      <c r="BS34" s="674" t="s">
        <v>439</v>
      </c>
      <c r="BT34" s="1038" t="s">
        <v>730</v>
      </c>
      <c r="BU34" s="1039" t="s">
        <v>731</v>
      </c>
      <c r="BV34" s="1039" t="s">
        <v>732</v>
      </c>
      <c r="BW34" s="1039" t="s">
        <v>733</v>
      </c>
      <c r="BX34" s="1039" t="s">
        <v>734</v>
      </c>
      <c r="BY34" s="1039" t="s">
        <v>735</v>
      </c>
      <c r="BZ34" s="1039" t="s">
        <v>736</v>
      </c>
      <c r="CA34" s="1039" t="s">
        <v>696</v>
      </c>
      <c r="CB34" s="1039" t="s">
        <v>849</v>
      </c>
      <c r="CC34" s="1022" t="s">
        <v>850</v>
      </c>
      <c r="CD34" s="1038" t="s">
        <v>737</v>
      </c>
      <c r="CE34" s="1039" t="s">
        <v>738</v>
      </c>
      <c r="CF34" s="1039" t="s">
        <v>739</v>
      </c>
      <c r="CG34" s="1039" t="s">
        <v>740</v>
      </c>
      <c r="CH34" s="1039" t="s">
        <v>741</v>
      </c>
      <c r="CI34" s="1039" t="s">
        <v>742</v>
      </c>
      <c r="CJ34" s="1039" t="s">
        <v>743</v>
      </c>
      <c r="CK34" s="1039" t="s">
        <v>852</v>
      </c>
      <c r="CL34" s="1048" t="s">
        <v>851</v>
      </c>
      <c r="CM34" s="1032" t="s">
        <v>401</v>
      </c>
      <c r="CN34" s="877" t="s">
        <v>402</v>
      </c>
      <c r="CO34" s="877" t="s">
        <v>403</v>
      </c>
      <c r="CP34" s="877" t="s">
        <v>404</v>
      </c>
      <c r="CQ34" s="877" t="s">
        <v>405</v>
      </c>
      <c r="CR34" s="984" t="s">
        <v>406</v>
      </c>
    </row>
    <row r="35" spans="1:96" s="7" customFormat="1" ht="15" customHeight="1" thickBot="1" x14ac:dyDescent="0.35">
      <c r="A35" s="1260"/>
      <c r="B35" s="1261"/>
      <c r="C35" s="1262"/>
      <c r="D35" s="102" t="s">
        <v>97</v>
      </c>
      <c r="E35" s="1244" t="s">
        <v>547</v>
      </c>
      <c r="F35" s="1245"/>
      <c r="G35" s="1245"/>
      <c r="H35" s="1246"/>
      <c r="I35" s="1294" t="s">
        <v>34</v>
      </c>
      <c r="J35" s="1295"/>
      <c r="K35" s="1296"/>
      <c r="L35" s="1294" t="s">
        <v>34</v>
      </c>
      <c r="M35" s="1295"/>
      <c r="N35" s="1295"/>
      <c r="O35" s="1295"/>
      <c r="P35" s="1295"/>
      <c r="Q35" s="1295"/>
      <c r="R35" s="1295"/>
      <c r="S35" s="1295"/>
      <c r="T35" s="1295"/>
      <c r="U35" s="1295"/>
      <c r="V35" s="1295"/>
      <c r="W35" s="1296"/>
      <c r="X35" s="1365" t="s">
        <v>34</v>
      </c>
      <c r="Y35" s="1366"/>
      <c r="Z35" s="1366"/>
      <c r="AA35" s="1366"/>
      <c r="AB35" s="1366"/>
      <c r="AC35" s="1366"/>
      <c r="AD35" s="1366"/>
      <c r="AE35" s="1366"/>
      <c r="AF35" s="1366"/>
      <c r="AG35" s="1366"/>
      <c r="AH35" s="1366"/>
      <c r="AI35" s="1366"/>
      <c r="AJ35" s="1366"/>
      <c r="AK35" s="1366"/>
      <c r="AL35" s="1366"/>
      <c r="AM35" s="1366"/>
      <c r="AN35" s="1366"/>
      <c r="AO35" s="1366"/>
      <c r="AP35" s="1367"/>
      <c r="AQ35" s="1169" t="s">
        <v>422</v>
      </c>
      <c r="AR35" s="1170"/>
      <c r="AS35" s="1170"/>
      <c r="AT35" s="1170"/>
      <c r="AU35" s="1170"/>
      <c r="AV35" s="1170"/>
      <c r="AW35" s="1170"/>
      <c r="AX35" s="1170"/>
      <c r="AY35" s="1170"/>
      <c r="AZ35" s="1170"/>
      <c r="BA35" s="1170"/>
      <c r="BB35" s="1170"/>
      <c r="BC35" s="1170"/>
      <c r="BD35" s="1170"/>
      <c r="BE35" s="1170"/>
      <c r="BF35" s="1170"/>
      <c r="BG35" s="1170"/>
      <c r="BH35" s="1170"/>
      <c r="BI35" s="1171"/>
      <c r="BJ35" s="1169" t="s">
        <v>423</v>
      </c>
      <c r="BK35" s="1170"/>
      <c r="BL35" s="1170"/>
      <c r="BM35" s="1170"/>
      <c r="BN35" s="1171"/>
      <c r="BO35" s="1169" t="s">
        <v>422</v>
      </c>
      <c r="BP35" s="1170"/>
      <c r="BQ35" s="1170"/>
      <c r="BR35" s="1170"/>
      <c r="BS35" s="1171"/>
      <c r="BT35" s="1169" t="s">
        <v>214</v>
      </c>
      <c r="BU35" s="1170"/>
      <c r="BV35" s="1170"/>
      <c r="BW35" s="1170"/>
      <c r="BX35" s="1170"/>
      <c r="BY35" s="1170"/>
      <c r="BZ35" s="1170"/>
      <c r="CA35" s="1170"/>
      <c r="CB35" s="1170"/>
      <c r="CC35" s="1171"/>
      <c r="CD35" s="1169" t="s">
        <v>34</v>
      </c>
      <c r="CE35" s="1170"/>
      <c r="CF35" s="1170"/>
      <c r="CG35" s="1170"/>
      <c r="CH35" s="1170"/>
      <c r="CI35" s="1170"/>
      <c r="CJ35" s="1170"/>
      <c r="CK35" s="1170"/>
      <c r="CL35" s="1171"/>
      <c r="CM35" s="1165" t="s">
        <v>34</v>
      </c>
      <c r="CN35" s="1165"/>
      <c r="CO35" s="1165"/>
      <c r="CP35" s="1165"/>
      <c r="CQ35" s="1165"/>
      <c r="CR35" s="1166"/>
    </row>
    <row r="36" spans="1:96" s="7" customFormat="1" ht="15" customHeight="1" thickBot="1" x14ac:dyDescent="0.35">
      <c r="A36" s="104" t="s">
        <v>53</v>
      </c>
      <c r="B36" s="192" t="s">
        <v>101</v>
      </c>
      <c r="C36" s="193" t="s">
        <v>2</v>
      </c>
      <c r="D36" s="212" t="s">
        <v>3</v>
      </c>
      <c r="E36" s="1247"/>
      <c r="F36" s="1248"/>
      <c r="G36" s="1248"/>
      <c r="H36" s="1249"/>
      <c r="I36" s="1172"/>
      <c r="J36" s="1173"/>
      <c r="K36" s="1174"/>
      <c r="L36" s="1172"/>
      <c r="M36" s="1173"/>
      <c r="N36" s="1173"/>
      <c r="O36" s="1173"/>
      <c r="P36" s="1173"/>
      <c r="Q36" s="1173"/>
      <c r="R36" s="1173"/>
      <c r="S36" s="1173"/>
      <c r="T36" s="1173"/>
      <c r="U36" s="1173"/>
      <c r="V36" s="1173"/>
      <c r="W36" s="1174"/>
      <c r="X36" s="1365"/>
      <c r="Y36" s="1366"/>
      <c r="Z36" s="1366"/>
      <c r="AA36" s="1366"/>
      <c r="AB36" s="1366"/>
      <c r="AC36" s="1366"/>
      <c r="AD36" s="1366"/>
      <c r="AE36" s="1366"/>
      <c r="AF36" s="1366"/>
      <c r="AG36" s="1366"/>
      <c r="AH36" s="1366"/>
      <c r="AI36" s="1366"/>
      <c r="AJ36" s="1366"/>
      <c r="AK36" s="1366"/>
      <c r="AL36" s="1366"/>
      <c r="AM36" s="1366"/>
      <c r="AN36" s="1366"/>
      <c r="AO36" s="1366"/>
      <c r="AP36" s="1367"/>
      <c r="AQ36" s="1172"/>
      <c r="AR36" s="1173"/>
      <c r="AS36" s="1173"/>
      <c r="AT36" s="1173"/>
      <c r="AU36" s="1173"/>
      <c r="AV36" s="1173"/>
      <c r="AW36" s="1173"/>
      <c r="AX36" s="1173"/>
      <c r="AY36" s="1173"/>
      <c r="AZ36" s="1173"/>
      <c r="BA36" s="1173"/>
      <c r="BB36" s="1173"/>
      <c r="BC36" s="1173"/>
      <c r="BD36" s="1173"/>
      <c r="BE36" s="1173"/>
      <c r="BF36" s="1173"/>
      <c r="BG36" s="1173"/>
      <c r="BH36" s="1173"/>
      <c r="BI36" s="1174"/>
      <c r="BJ36" s="1172"/>
      <c r="BK36" s="1173"/>
      <c r="BL36" s="1173"/>
      <c r="BM36" s="1173"/>
      <c r="BN36" s="1174"/>
      <c r="BO36" s="1172"/>
      <c r="BP36" s="1173"/>
      <c r="BQ36" s="1173"/>
      <c r="BR36" s="1173"/>
      <c r="BS36" s="1174"/>
      <c r="BT36" s="1172"/>
      <c r="BU36" s="1173"/>
      <c r="BV36" s="1173"/>
      <c r="BW36" s="1173"/>
      <c r="BX36" s="1173"/>
      <c r="BY36" s="1173"/>
      <c r="BZ36" s="1173"/>
      <c r="CA36" s="1173"/>
      <c r="CB36" s="1173"/>
      <c r="CC36" s="1174"/>
      <c r="CD36" s="1172"/>
      <c r="CE36" s="1173"/>
      <c r="CF36" s="1173"/>
      <c r="CG36" s="1173"/>
      <c r="CH36" s="1173"/>
      <c r="CI36" s="1173"/>
      <c r="CJ36" s="1173"/>
      <c r="CK36" s="1173"/>
      <c r="CL36" s="1174"/>
      <c r="CM36" s="1167"/>
      <c r="CN36" s="1167"/>
      <c r="CO36" s="1167"/>
      <c r="CP36" s="1167"/>
      <c r="CQ36" s="1167"/>
      <c r="CR36" s="1168"/>
    </row>
    <row r="37" spans="1:96" s="7" customFormat="1" ht="15" customHeight="1" x14ac:dyDescent="0.3">
      <c r="A37" s="194" t="s">
        <v>48</v>
      </c>
      <c r="B37" s="195" t="s">
        <v>4</v>
      </c>
      <c r="C37" s="191" t="s">
        <v>156</v>
      </c>
      <c r="D37" s="196" t="s">
        <v>5</v>
      </c>
      <c r="E37" s="799">
        <f t="shared" ref="E37:E47" si="10">AVERAGE(I37:BJ37)</f>
        <v>0.93657407407407389</v>
      </c>
      <c r="F37" s="800">
        <f t="shared" ref="F37:F47" si="11">AVEDEV(I37:BJ37)</f>
        <v>6.5480109739368278E-3</v>
      </c>
      <c r="G37" s="800">
        <f t="shared" ref="G37:G47" si="12">MIN(I37:BJ37)</f>
        <v>0.91800000000000004</v>
      </c>
      <c r="H37" s="801">
        <f t="shared" ref="H37:H47" si="13">MAX(I37:BJ37)</f>
        <v>0.95399999999999996</v>
      </c>
      <c r="I37" s="153">
        <v>0.93400000000000005</v>
      </c>
      <c r="J37" s="154">
        <v>0.92500000000000004</v>
      </c>
      <c r="K37" s="661">
        <v>0.93500000000000005</v>
      </c>
      <c r="L37" s="153">
        <v>0.94399999999999995</v>
      </c>
      <c r="M37" s="154">
        <v>0.95199999999999996</v>
      </c>
      <c r="N37" s="154">
        <v>0.94499999999999995</v>
      </c>
      <c r="O37" s="154">
        <v>0.94399999999999995</v>
      </c>
      <c r="P37" s="154">
        <v>0.93300000000000005</v>
      </c>
      <c r="Q37" s="154">
        <v>0.92500000000000004</v>
      </c>
      <c r="R37" s="154">
        <v>0.91800000000000004</v>
      </c>
      <c r="S37" s="154">
        <v>0.92100000000000004</v>
      </c>
      <c r="T37" s="154">
        <v>0.92400000000000004</v>
      </c>
      <c r="U37" s="154">
        <v>0.92800000000000005</v>
      </c>
      <c r="V37" s="154">
        <v>0.93400000000000005</v>
      </c>
      <c r="W37" s="673">
        <v>0.93400000000000005</v>
      </c>
      <c r="X37" s="313">
        <v>0.94599999999999995</v>
      </c>
      <c r="Y37" s="312">
        <v>0.94299999999999995</v>
      </c>
      <c r="Z37" s="312">
        <v>0.93700000000000006</v>
      </c>
      <c r="AA37" s="312">
        <v>0.93600000000000005</v>
      </c>
      <c r="AB37" s="312">
        <v>0.93500000000000005</v>
      </c>
      <c r="AC37" s="312">
        <v>0.93300000000000005</v>
      </c>
      <c r="AD37" s="312">
        <v>0.93100000000000005</v>
      </c>
      <c r="AE37" s="312">
        <v>0.93</v>
      </c>
      <c r="AF37" s="312">
        <v>0.93</v>
      </c>
      <c r="AG37" s="312">
        <v>0.92900000000000005</v>
      </c>
      <c r="AH37" s="312">
        <v>0.92900000000000005</v>
      </c>
      <c r="AI37" s="312">
        <v>0.93400000000000005</v>
      </c>
      <c r="AJ37" s="312">
        <v>0.93600000000000005</v>
      </c>
      <c r="AK37" s="312">
        <v>0.93899999999999995</v>
      </c>
      <c r="AL37" s="312">
        <v>0.94099999999999995</v>
      </c>
      <c r="AM37" s="312">
        <v>0.94</v>
      </c>
      <c r="AN37" s="312">
        <v>0.94499999999999995</v>
      </c>
      <c r="AO37" s="312">
        <v>0.94899999999999995</v>
      </c>
      <c r="AP37" s="311">
        <v>0.95399999999999996</v>
      </c>
      <c r="AQ37" s="153">
        <v>0.94599999999999995</v>
      </c>
      <c r="AR37" s="154">
        <v>0.94299999999999995</v>
      </c>
      <c r="AS37" s="154">
        <v>0.93700000000000006</v>
      </c>
      <c r="AT37" s="154">
        <v>0.93600000000000005</v>
      </c>
      <c r="AU37" s="154">
        <v>0.93500000000000005</v>
      </c>
      <c r="AV37" s="154">
        <v>0.93300000000000005</v>
      </c>
      <c r="AW37" s="154">
        <v>0.93100000000000005</v>
      </c>
      <c r="AX37" s="312">
        <v>0.93</v>
      </c>
      <c r="AY37" s="692">
        <v>0.93</v>
      </c>
      <c r="AZ37" s="312">
        <v>0.92900000000000005</v>
      </c>
      <c r="BA37" s="622">
        <v>0.92900000000000005</v>
      </c>
      <c r="BB37" s="312">
        <v>0.93400000000000005</v>
      </c>
      <c r="BC37" s="312">
        <v>0.93600000000000005</v>
      </c>
      <c r="BD37" s="312">
        <v>0.93899999999999995</v>
      </c>
      <c r="BE37" s="312">
        <v>0.94099999999999995</v>
      </c>
      <c r="BF37" s="312">
        <v>0.94</v>
      </c>
      <c r="BG37" s="312">
        <v>0.94499999999999995</v>
      </c>
      <c r="BH37" s="312">
        <v>0.94899999999999995</v>
      </c>
      <c r="BI37" s="311">
        <v>0.95399999999999996</v>
      </c>
      <c r="BJ37" s="153">
        <v>0.94499999999999995</v>
      </c>
      <c r="BK37" s="154">
        <v>0.92</v>
      </c>
      <c r="BL37" s="154">
        <v>0.91500000000000004</v>
      </c>
      <c r="BM37" s="154">
        <v>0.91</v>
      </c>
      <c r="BN37" s="661">
        <v>0.90700000000000003</v>
      </c>
      <c r="BO37" s="153">
        <v>0.92700000000000005</v>
      </c>
      <c r="BP37" s="154">
        <v>0.94199999999999995</v>
      </c>
      <c r="BQ37" s="154">
        <v>0.94199999999999995</v>
      </c>
      <c r="BR37" s="622">
        <v>0.93200000000000005</v>
      </c>
      <c r="BS37" s="673">
        <v>0.93200000000000005</v>
      </c>
      <c r="BT37" s="1033">
        <v>1.0469999999999999</v>
      </c>
      <c r="BU37" s="1034">
        <v>1.0449999999999999</v>
      </c>
      <c r="BV37" s="1034">
        <v>1.0429999999999999</v>
      </c>
      <c r="BW37" s="1034">
        <v>1.0429999999999999</v>
      </c>
      <c r="BX37" s="1034">
        <v>1.0429999999999999</v>
      </c>
      <c r="BY37" s="1034">
        <v>1.0429999999999999</v>
      </c>
      <c r="BZ37" s="1034">
        <v>1.0429999999999999</v>
      </c>
      <c r="CA37" s="1043">
        <v>1.0429999999999999</v>
      </c>
      <c r="CB37" s="1034">
        <v>1.04</v>
      </c>
      <c r="CC37" s="1043">
        <v>1.036</v>
      </c>
      <c r="CD37" s="1033">
        <v>0.96399999999999997</v>
      </c>
      <c r="CE37" s="1034">
        <v>0.96</v>
      </c>
      <c r="CF37" s="1034">
        <v>0.95499999999999996</v>
      </c>
      <c r="CG37" s="1034">
        <v>0.95299999999999996</v>
      </c>
      <c r="CH37" s="1034">
        <v>0.95</v>
      </c>
      <c r="CI37" s="1034">
        <v>0.94599999999999995</v>
      </c>
      <c r="CJ37" s="1034">
        <v>0.94299999999999995</v>
      </c>
      <c r="CK37" s="1034">
        <v>0.94599999999999995</v>
      </c>
      <c r="CL37" s="279">
        <v>0.94799999999999995</v>
      </c>
      <c r="CM37" s="1023">
        <v>0.93</v>
      </c>
      <c r="CN37" s="879">
        <v>0.93</v>
      </c>
      <c r="CO37" s="879">
        <v>0.93</v>
      </c>
      <c r="CP37" s="879">
        <v>0.93500000000000005</v>
      </c>
      <c r="CQ37" s="879">
        <v>0.93700000000000006</v>
      </c>
      <c r="CR37" s="880">
        <v>0.94</v>
      </c>
    </row>
    <row r="38" spans="1:96" s="7" customFormat="1" ht="15" customHeight="1" x14ac:dyDescent="0.3">
      <c r="A38" s="185" t="s">
        <v>49</v>
      </c>
      <c r="B38" s="184" t="s">
        <v>6</v>
      </c>
      <c r="C38" s="188" t="s">
        <v>156</v>
      </c>
      <c r="D38" s="197" t="s">
        <v>7</v>
      </c>
      <c r="E38" s="533">
        <f t="shared" si="10"/>
        <v>0.84290740740740755</v>
      </c>
      <c r="F38" s="166">
        <f t="shared" si="11"/>
        <v>5.9677640603566836E-3</v>
      </c>
      <c r="G38" s="166">
        <f t="shared" si="12"/>
        <v>0.83</v>
      </c>
      <c r="H38" s="167">
        <f t="shared" si="13"/>
        <v>0.86</v>
      </c>
      <c r="I38" s="64">
        <v>0.84099999999999997</v>
      </c>
      <c r="J38" s="65">
        <v>0.83299999999999996</v>
      </c>
      <c r="K38" s="66">
        <v>0.84199999999999997</v>
      </c>
      <c r="L38" s="64">
        <v>0.85</v>
      </c>
      <c r="M38" s="65">
        <v>0.85699999999999998</v>
      </c>
      <c r="N38" s="65">
        <v>0.85099999999999998</v>
      </c>
      <c r="O38" s="65">
        <v>0.85</v>
      </c>
      <c r="P38" s="65">
        <v>0.84</v>
      </c>
      <c r="Q38" s="65">
        <v>0.83</v>
      </c>
      <c r="R38" s="65">
        <v>0.83</v>
      </c>
      <c r="S38" s="65">
        <v>0.83</v>
      </c>
      <c r="T38" s="65">
        <v>0.83199999999999996</v>
      </c>
      <c r="U38" s="65">
        <v>0.83499999999999996</v>
      </c>
      <c r="V38" s="65">
        <v>0.84</v>
      </c>
      <c r="W38" s="127">
        <v>0.84</v>
      </c>
      <c r="X38" s="64">
        <v>0.85099999999999998</v>
      </c>
      <c r="Y38" s="65">
        <v>0.84899999999999998</v>
      </c>
      <c r="Z38" s="65">
        <v>0.84299999999999997</v>
      </c>
      <c r="AA38" s="65">
        <v>0.84199999999999997</v>
      </c>
      <c r="AB38" s="65">
        <v>0.84199999999999997</v>
      </c>
      <c r="AC38" s="65">
        <v>0.84</v>
      </c>
      <c r="AD38" s="65">
        <v>0.83799999999999997</v>
      </c>
      <c r="AE38" s="65">
        <v>0.83699999999999997</v>
      </c>
      <c r="AF38" s="65">
        <v>0.83699999999999997</v>
      </c>
      <c r="AG38" s="65">
        <v>0.83599999999999997</v>
      </c>
      <c r="AH38" s="65">
        <v>0.83599999999999997</v>
      </c>
      <c r="AI38" s="65">
        <v>0.84</v>
      </c>
      <c r="AJ38" s="65">
        <v>0.84</v>
      </c>
      <c r="AK38" s="65">
        <v>0.84499999999999997</v>
      </c>
      <c r="AL38" s="65">
        <v>0.84699999999999998</v>
      </c>
      <c r="AM38" s="65">
        <v>0.84599999999999997</v>
      </c>
      <c r="AN38" s="65">
        <v>0.85</v>
      </c>
      <c r="AO38" s="65">
        <v>0.85</v>
      </c>
      <c r="AP38" s="66">
        <v>0.86</v>
      </c>
      <c r="AQ38" s="64">
        <v>0.85099999999999998</v>
      </c>
      <c r="AR38" s="65">
        <v>0.84899999999999998</v>
      </c>
      <c r="AS38" s="65">
        <v>0.84299999999999997</v>
      </c>
      <c r="AT38" s="65">
        <v>0.84199999999999997</v>
      </c>
      <c r="AU38" s="65">
        <v>0.84199999999999997</v>
      </c>
      <c r="AV38" s="65">
        <v>0.84</v>
      </c>
      <c r="AW38" s="65">
        <v>0.83799999999999997</v>
      </c>
      <c r="AX38" s="65">
        <v>0.83699999999999997</v>
      </c>
      <c r="AY38" s="65">
        <v>0.83699999999999997</v>
      </c>
      <c r="AZ38" s="65">
        <v>0.83599999999999997</v>
      </c>
      <c r="BA38" s="65">
        <v>0.83599999999999997</v>
      </c>
      <c r="BB38" s="65">
        <v>0.84</v>
      </c>
      <c r="BC38" s="65">
        <v>0.84</v>
      </c>
      <c r="BD38" s="65">
        <v>0.85</v>
      </c>
      <c r="BE38" s="65">
        <v>0.84599999999999997</v>
      </c>
      <c r="BF38" s="65">
        <v>0.84599999999999997</v>
      </c>
      <c r="BG38" s="65">
        <v>0.85</v>
      </c>
      <c r="BH38" s="65">
        <v>0.85399999999999998</v>
      </c>
      <c r="BI38" s="66">
        <v>0.86</v>
      </c>
      <c r="BJ38" s="64">
        <v>0.85</v>
      </c>
      <c r="BK38" s="65">
        <v>0.82799999999999996</v>
      </c>
      <c r="BL38" s="65">
        <v>0.82399999999999995</v>
      </c>
      <c r="BM38" s="65">
        <v>0.81899999999999995</v>
      </c>
      <c r="BN38" s="66">
        <v>0.81599999999999995</v>
      </c>
      <c r="BO38" s="64">
        <v>0.83399999999999996</v>
      </c>
      <c r="BP38" s="65">
        <v>0.84799999999999998</v>
      </c>
      <c r="BQ38" s="65">
        <v>0.84799999999999998</v>
      </c>
      <c r="BR38" s="127">
        <v>0.83899999999999997</v>
      </c>
      <c r="BS38" s="127">
        <v>0.83899999999999997</v>
      </c>
      <c r="BT38" s="1035">
        <v>0.94</v>
      </c>
      <c r="BU38" s="1031">
        <v>0.94</v>
      </c>
      <c r="BV38" s="1031">
        <v>0.93899999999999995</v>
      </c>
      <c r="BW38" s="1031">
        <v>0.93899999999999995</v>
      </c>
      <c r="BX38" s="1031">
        <v>0.93899999999999995</v>
      </c>
      <c r="BY38" s="1031">
        <v>0.93899999999999995</v>
      </c>
      <c r="BZ38" s="1031">
        <v>0.93899999999999995</v>
      </c>
      <c r="CA38" s="1044">
        <v>0.93899999999999995</v>
      </c>
      <c r="CB38" s="1031">
        <v>0.94</v>
      </c>
      <c r="CC38" s="1044">
        <v>0.93</v>
      </c>
      <c r="CD38" s="1035">
        <v>0.87</v>
      </c>
      <c r="CE38" s="1031">
        <v>0.86</v>
      </c>
      <c r="CF38" s="1031">
        <v>0.86</v>
      </c>
      <c r="CG38" s="1031">
        <v>0.86</v>
      </c>
      <c r="CH38" s="1031">
        <v>0.85499999999999998</v>
      </c>
      <c r="CI38" s="1031">
        <v>0.85</v>
      </c>
      <c r="CJ38" s="1031">
        <v>0.84899999999999998</v>
      </c>
      <c r="CK38" s="1031">
        <v>0.85</v>
      </c>
      <c r="CL38" s="1036">
        <v>0.85</v>
      </c>
      <c r="CM38" s="1024">
        <v>0.83699999999999997</v>
      </c>
      <c r="CN38" s="882">
        <v>0.83699999999999997</v>
      </c>
      <c r="CO38" s="882">
        <v>0.83699999999999997</v>
      </c>
      <c r="CP38" s="882">
        <v>0.84199999999999997</v>
      </c>
      <c r="CQ38" s="882">
        <v>0.84299999999999997</v>
      </c>
      <c r="CR38" s="883">
        <v>0.84599999999999997</v>
      </c>
    </row>
    <row r="39" spans="1:96" s="7" customFormat="1" ht="15" customHeight="1" x14ac:dyDescent="0.3">
      <c r="A39" s="185" t="s">
        <v>100</v>
      </c>
      <c r="B39" s="184" t="s">
        <v>39</v>
      </c>
      <c r="C39" s="188" t="s">
        <v>93</v>
      </c>
      <c r="D39" s="198" t="s">
        <v>55</v>
      </c>
      <c r="E39" s="318">
        <f t="shared" si="10"/>
        <v>48.61444444444443</v>
      </c>
      <c r="F39" s="162">
        <f t="shared" si="11"/>
        <v>28.019423868312774</v>
      </c>
      <c r="G39" s="162">
        <f t="shared" si="12"/>
        <v>3.47</v>
      </c>
      <c r="H39" s="163">
        <f t="shared" si="13"/>
        <v>119.95</v>
      </c>
      <c r="I39" s="132">
        <v>3.47</v>
      </c>
      <c r="J39" s="314">
        <v>5.04</v>
      </c>
      <c r="K39" s="86">
        <v>6.71</v>
      </c>
      <c r="L39" s="132">
        <v>9</v>
      </c>
      <c r="M39" s="314">
        <v>11.25</v>
      </c>
      <c r="N39" s="314">
        <v>14.4</v>
      </c>
      <c r="O39" s="314">
        <v>14.8</v>
      </c>
      <c r="P39" s="314">
        <v>18</v>
      </c>
      <c r="Q39" s="314">
        <v>20.25</v>
      </c>
      <c r="R39" s="314">
        <v>22.46</v>
      </c>
      <c r="S39" s="314">
        <v>30</v>
      </c>
      <c r="T39" s="314">
        <v>35</v>
      </c>
      <c r="U39" s="314">
        <v>40</v>
      </c>
      <c r="V39" s="314">
        <v>50</v>
      </c>
      <c r="W39" s="226">
        <v>51.5</v>
      </c>
      <c r="X39" s="132">
        <v>12.7</v>
      </c>
      <c r="Y39" s="314">
        <v>16</v>
      </c>
      <c r="Z39" s="314">
        <v>22.5</v>
      </c>
      <c r="AA39" s="314">
        <v>24.95</v>
      </c>
      <c r="AB39" s="314">
        <v>29.95</v>
      </c>
      <c r="AC39" s="314">
        <v>34.950000000000003</v>
      </c>
      <c r="AD39" s="314">
        <v>42.5</v>
      </c>
      <c r="AE39" s="314">
        <v>50</v>
      </c>
      <c r="AF39" s="314">
        <v>55</v>
      </c>
      <c r="AG39" s="314">
        <v>60</v>
      </c>
      <c r="AH39" s="314">
        <v>65</v>
      </c>
      <c r="AI39" s="314">
        <v>69.95</v>
      </c>
      <c r="AJ39" s="314">
        <v>74.95</v>
      </c>
      <c r="AK39" s="314">
        <v>79.95</v>
      </c>
      <c r="AL39" s="314">
        <v>84.95</v>
      </c>
      <c r="AM39" s="314">
        <v>89.95</v>
      </c>
      <c r="AN39" s="314">
        <v>99.95</v>
      </c>
      <c r="AO39" s="314">
        <v>109.95</v>
      </c>
      <c r="AP39" s="86">
        <v>119.95</v>
      </c>
      <c r="AQ39" s="132">
        <v>12.7</v>
      </c>
      <c r="AR39" s="314">
        <v>16</v>
      </c>
      <c r="AS39" s="314">
        <v>22.5</v>
      </c>
      <c r="AT39" s="314">
        <v>24.95</v>
      </c>
      <c r="AU39" s="314">
        <v>29.95</v>
      </c>
      <c r="AV39" s="314">
        <v>34.950000000000003</v>
      </c>
      <c r="AW39" s="314">
        <v>42.5</v>
      </c>
      <c r="AX39" s="314">
        <v>49.95</v>
      </c>
      <c r="AY39" s="314">
        <v>54.95</v>
      </c>
      <c r="AZ39" s="314">
        <v>59.95</v>
      </c>
      <c r="BA39" s="314">
        <v>64.95</v>
      </c>
      <c r="BB39" s="314">
        <v>69.95</v>
      </c>
      <c r="BC39" s="314">
        <v>74.95</v>
      </c>
      <c r="BD39" s="314">
        <v>79.95</v>
      </c>
      <c r="BE39" s="314">
        <v>84.95</v>
      </c>
      <c r="BF39" s="314">
        <v>89.95</v>
      </c>
      <c r="BG39" s="314">
        <v>99.95</v>
      </c>
      <c r="BH39" s="314">
        <v>109.95</v>
      </c>
      <c r="BI39" s="86">
        <v>119.95</v>
      </c>
      <c r="BJ39" s="132">
        <v>7.2</v>
      </c>
      <c r="BK39" s="314">
        <v>10</v>
      </c>
      <c r="BL39" s="314">
        <v>13</v>
      </c>
      <c r="BM39" s="314">
        <v>20</v>
      </c>
      <c r="BN39" s="86">
        <v>24.95</v>
      </c>
      <c r="BO39" s="132">
        <v>224.9</v>
      </c>
      <c r="BP39" s="314">
        <v>299.7</v>
      </c>
      <c r="BQ39" s="314">
        <v>324</v>
      </c>
      <c r="BR39" s="226">
        <v>416.7</v>
      </c>
      <c r="BS39" s="226">
        <v>449.1</v>
      </c>
      <c r="BT39" s="1050">
        <v>3.6</v>
      </c>
      <c r="BU39" s="1051">
        <v>4.5</v>
      </c>
      <c r="BV39" s="1051">
        <v>5.4</v>
      </c>
      <c r="BW39" s="1051">
        <v>6.3</v>
      </c>
      <c r="BX39" s="1051">
        <v>7.2</v>
      </c>
      <c r="BY39" s="1051">
        <v>8.1</v>
      </c>
      <c r="BZ39" s="1051">
        <v>9</v>
      </c>
      <c r="CA39" s="1052">
        <v>9.9</v>
      </c>
      <c r="CB39" s="1051">
        <v>12.6</v>
      </c>
      <c r="CC39" s="1052">
        <v>16.2</v>
      </c>
      <c r="CD39" s="1050">
        <v>3.24</v>
      </c>
      <c r="CE39" s="1051">
        <v>4.05</v>
      </c>
      <c r="CF39" s="1051">
        <v>4.8600000000000003</v>
      </c>
      <c r="CG39" s="1051">
        <v>5.67</v>
      </c>
      <c r="CH39" s="1051">
        <v>6.7</v>
      </c>
      <c r="CI39" s="1051">
        <v>8.1</v>
      </c>
      <c r="CJ39" s="1051">
        <v>9</v>
      </c>
      <c r="CK39" s="1051">
        <v>11.7</v>
      </c>
      <c r="CL39" s="1053">
        <v>14.4</v>
      </c>
      <c r="CM39" s="1025">
        <v>63</v>
      </c>
      <c r="CN39" s="885">
        <v>66</v>
      </c>
      <c r="CO39" s="885">
        <v>84</v>
      </c>
      <c r="CP39" s="885">
        <v>108</v>
      </c>
      <c r="CQ39" s="885">
        <v>119.4</v>
      </c>
      <c r="CR39" s="886">
        <v>132</v>
      </c>
    </row>
    <row r="40" spans="1:96" s="7" customFormat="1" ht="15" customHeight="1" x14ac:dyDescent="0.35">
      <c r="A40" s="185" t="s">
        <v>9</v>
      </c>
      <c r="B40" s="184" t="s">
        <v>40</v>
      </c>
      <c r="C40" s="188" t="s">
        <v>94</v>
      </c>
      <c r="D40" s="199" t="s">
        <v>56</v>
      </c>
      <c r="E40" s="802">
        <f t="shared" si="10"/>
        <v>0.4861111111111111</v>
      </c>
      <c r="F40" s="803">
        <f t="shared" si="11"/>
        <v>2.1604938271604902E-2</v>
      </c>
      <c r="G40" s="803">
        <f t="shared" si="12"/>
        <v>0.3</v>
      </c>
      <c r="H40" s="804">
        <f t="shared" si="13"/>
        <v>0.5</v>
      </c>
      <c r="I40" s="59">
        <v>0.45</v>
      </c>
      <c r="J40" s="60">
        <v>0.45</v>
      </c>
      <c r="K40" s="61">
        <v>0.45</v>
      </c>
      <c r="L40" s="59">
        <v>0.45</v>
      </c>
      <c r="M40" s="60">
        <v>0.45</v>
      </c>
      <c r="N40" s="60">
        <v>0.45</v>
      </c>
      <c r="O40" s="60">
        <v>0.45</v>
      </c>
      <c r="P40" s="60">
        <v>0.45</v>
      </c>
      <c r="Q40" s="60">
        <v>0.45</v>
      </c>
      <c r="R40" s="60">
        <v>0.45</v>
      </c>
      <c r="S40" s="60">
        <v>0.5</v>
      </c>
      <c r="T40" s="60">
        <v>0.5</v>
      </c>
      <c r="U40" s="60">
        <v>0.5</v>
      </c>
      <c r="V40" s="60">
        <v>0.5</v>
      </c>
      <c r="W40" s="389">
        <v>0.5</v>
      </c>
      <c r="X40" s="59">
        <v>0.3</v>
      </c>
      <c r="Y40" s="60">
        <v>0.5</v>
      </c>
      <c r="Z40" s="60">
        <v>0.5</v>
      </c>
      <c r="AA40" s="60">
        <v>0.5</v>
      </c>
      <c r="AB40" s="60">
        <v>0.5</v>
      </c>
      <c r="AC40" s="60">
        <v>0.5</v>
      </c>
      <c r="AD40" s="60">
        <v>0.5</v>
      </c>
      <c r="AE40" s="60">
        <v>0.5</v>
      </c>
      <c r="AF40" s="60">
        <v>0.5</v>
      </c>
      <c r="AG40" s="60">
        <v>0.5</v>
      </c>
      <c r="AH40" s="60">
        <v>0.5</v>
      </c>
      <c r="AI40" s="60">
        <v>0.5</v>
      </c>
      <c r="AJ40" s="60">
        <v>0.5</v>
      </c>
      <c r="AK40" s="60">
        <v>0.5</v>
      </c>
      <c r="AL40" s="60">
        <v>0.5</v>
      </c>
      <c r="AM40" s="60">
        <v>0.5</v>
      </c>
      <c r="AN40" s="60">
        <v>0.5</v>
      </c>
      <c r="AO40" s="60">
        <v>0.5</v>
      </c>
      <c r="AP40" s="61">
        <v>0.5</v>
      </c>
      <c r="AQ40" s="59">
        <v>0.5</v>
      </c>
      <c r="AR40" s="60">
        <v>0.5</v>
      </c>
      <c r="AS40" s="60">
        <v>0.5</v>
      </c>
      <c r="AT40" s="60">
        <v>0.5</v>
      </c>
      <c r="AU40" s="60">
        <v>0.5</v>
      </c>
      <c r="AV40" s="60">
        <v>0.5</v>
      </c>
      <c r="AW40" s="60">
        <v>0.5</v>
      </c>
      <c r="AX40" s="60">
        <v>0.5</v>
      </c>
      <c r="AY40" s="676">
        <v>0.5</v>
      </c>
      <c r="AZ40" s="60">
        <v>0.5</v>
      </c>
      <c r="BA40" s="389">
        <v>0.5</v>
      </c>
      <c r="BB40" s="60">
        <v>0.5</v>
      </c>
      <c r="BC40" s="60">
        <v>0.5</v>
      </c>
      <c r="BD40" s="60">
        <v>0.5</v>
      </c>
      <c r="BE40" s="60">
        <v>0.5</v>
      </c>
      <c r="BF40" s="60">
        <v>0.5</v>
      </c>
      <c r="BG40" s="60">
        <v>0.5</v>
      </c>
      <c r="BH40" s="60">
        <v>0.5</v>
      </c>
      <c r="BI40" s="61">
        <v>0.5</v>
      </c>
      <c r="BJ40" s="59">
        <v>0.45</v>
      </c>
      <c r="BK40" s="60">
        <v>0.5</v>
      </c>
      <c r="BL40" s="60">
        <v>0.5</v>
      </c>
      <c r="BM40" s="60">
        <v>0.5</v>
      </c>
      <c r="BN40" s="61">
        <v>0.5</v>
      </c>
      <c r="BO40" s="59">
        <v>0.9</v>
      </c>
      <c r="BP40" s="60">
        <v>0.9</v>
      </c>
      <c r="BQ40" s="60">
        <v>0.9</v>
      </c>
      <c r="BR40" s="389">
        <v>0.9</v>
      </c>
      <c r="BS40" s="389">
        <v>0.9</v>
      </c>
      <c r="BT40" s="495">
        <v>0.45</v>
      </c>
      <c r="BU40" s="481">
        <v>0.45</v>
      </c>
      <c r="BV40" s="481">
        <v>0.45</v>
      </c>
      <c r="BW40" s="481">
        <v>0.45</v>
      </c>
      <c r="BX40" s="481">
        <v>0.45</v>
      </c>
      <c r="BY40" s="481">
        <v>0.45</v>
      </c>
      <c r="BZ40" s="481">
        <v>0.45</v>
      </c>
      <c r="CA40" s="1046">
        <v>0.45</v>
      </c>
      <c r="CB40" s="481">
        <v>0.45</v>
      </c>
      <c r="CC40" s="1046">
        <v>0.45</v>
      </c>
      <c r="CD40" s="495">
        <v>0.45</v>
      </c>
      <c r="CE40" s="481">
        <v>0.45</v>
      </c>
      <c r="CF40" s="481">
        <v>0.45</v>
      </c>
      <c r="CG40" s="481">
        <v>0.45</v>
      </c>
      <c r="CH40" s="481">
        <v>0.45</v>
      </c>
      <c r="CI40" s="481">
        <v>0.45</v>
      </c>
      <c r="CJ40" s="481">
        <v>0.45</v>
      </c>
      <c r="CK40" s="481">
        <v>0.45</v>
      </c>
      <c r="CL40" s="420">
        <v>0.45</v>
      </c>
      <c r="CM40" s="1026">
        <v>0.6</v>
      </c>
      <c r="CN40" s="888">
        <v>0.6</v>
      </c>
      <c r="CO40" s="888">
        <v>0.6</v>
      </c>
      <c r="CP40" s="888">
        <v>0.6</v>
      </c>
      <c r="CQ40" s="888">
        <v>0.6</v>
      </c>
      <c r="CR40" s="889">
        <v>0.6</v>
      </c>
    </row>
    <row r="41" spans="1:96" s="7" customFormat="1" ht="15" customHeight="1" x14ac:dyDescent="0.3">
      <c r="A41" s="185" t="s">
        <v>10</v>
      </c>
      <c r="B41" s="184" t="s">
        <v>41</v>
      </c>
      <c r="C41" s="188" t="s">
        <v>156</v>
      </c>
      <c r="D41" s="200" t="s">
        <v>152</v>
      </c>
      <c r="E41" s="318">
        <f t="shared" si="10"/>
        <v>1</v>
      </c>
      <c r="F41" s="162">
        <f t="shared" si="11"/>
        <v>0</v>
      </c>
      <c r="G41" s="805">
        <f t="shared" si="12"/>
        <v>1</v>
      </c>
      <c r="H41" s="806">
        <f t="shared" si="13"/>
        <v>1</v>
      </c>
      <c r="I41" s="71">
        <v>1</v>
      </c>
      <c r="J41" s="69">
        <v>1</v>
      </c>
      <c r="K41" s="70">
        <v>1</v>
      </c>
      <c r="L41" s="71">
        <v>1</v>
      </c>
      <c r="M41" s="69">
        <v>1</v>
      </c>
      <c r="N41" s="69">
        <v>1</v>
      </c>
      <c r="O41" s="69">
        <v>1</v>
      </c>
      <c r="P41" s="69">
        <v>1</v>
      </c>
      <c r="Q41" s="69">
        <v>1</v>
      </c>
      <c r="R41" s="69">
        <v>1</v>
      </c>
      <c r="S41" s="69">
        <v>1</v>
      </c>
      <c r="T41" s="69">
        <v>1</v>
      </c>
      <c r="U41" s="69">
        <v>1</v>
      </c>
      <c r="V41" s="69">
        <v>1</v>
      </c>
      <c r="W41" s="126">
        <v>1</v>
      </c>
      <c r="X41" s="71">
        <v>1</v>
      </c>
      <c r="Y41" s="69">
        <v>1</v>
      </c>
      <c r="Z41" s="69">
        <v>1</v>
      </c>
      <c r="AA41" s="69">
        <v>1</v>
      </c>
      <c r="AB41" s="69">
        <v>1</v>
      </c>
      <c r="AC41" s="69">
        <v>1</v>
      </c>
      <c r="AD41" s="69">
        <v>1</v>
      </c>
      <c r="AE41" s="69">
        <v>1</v>
      </c>
      <c r="AF41" s="69">
        <v>1</v>
      </c>
      <c r="AG41" s="69">
        <v>1</v>
      </c>
      <c r="AH41" s="69">
        <v>1</v>
      </c>
      <c r="AI41" s="69">
        <v>1</v>
      </c>
      <c r="AJ41" s="69">
        <v>1</v>
      </c>
      <c r="AK41" s="69">
        <v>1</v>
      </c>
      <c r="AL41" s="69">
        <v>1</v>
      </c>
      <c r="AM41" s="69">
        <v>1</v>
      </c>
      <c r="AN41" s="69">
        <v>1</v>
      </c>
      <c r="AO41" s="69">
        <v>1</v>
      </c>
      <c r="AP41" s="70">
        <v>1</v>
      </c>
      <c r="AQ41" s="71">
        <v>1</v>
      </c>
      <c r="AR41" s="69">
        <v>1</v>
      </c>
      <c r="AS41" s="69">
        <v>1</v>
      </c>
      <c r="AT41" s="69">
        <v>1</v>
      </c>
      <c r="AU41" s="69">
        <v>1</v>
      </c>
      <c r="AV41" s="69">
        <v>1</v>
      </c>
      <c r="AW41" s="69">
        <v>1</v>
      </c>
      <c r="AX41" s="69">
        <v>1</v>
      </c>
      <c r="AY41" s="675">
        <v>1</v>
      </c>
      <c r="AZ41" s="69">
        <v>1</v>
      </c>
      <c r="BA41" s="126">
        <v>1</v>
      </c>
      <c r="BB41" s="69">
        <v>1</v>
      </c>
      <c r="BC41" s="69">
        <v>1</v>
      </c>
      <c r="BD41" s="69">
        <v>1</v>
      </c>
      <c r="BE41" s="69">
        <v>1</v>
      </c>
      <c r="BF41" s="69">
        <v>1</v>
      </c>
      <c r="BG41" s="69">
        <v>1</v>
      </c>
      <c r="BH41" s="69">
        <v>1</v>
      </c>
      <c r="BI41" s="70">
        <v>1</v>
      </c>
      <c r="BJ41" s="71">
        <v>1</v>
      </c>
      <c r="BK41" s="69">
        <v>1</v>
      </c>
      <c r="BL41" s="69">
        <v>1</v>
      </c>
      <c r="BM41" s="69">
        <v>1</v>
      </c>
      <c r="BN41" s="70">
        <v>1</v>
      </c>
      <c r="BO41" s="71">
        <v>1</v>
      </c>
      <c r="BP41" s="69">
        <v>1</v>
      </c>
      <c r="BQ41" s="69">
        <v>1</v>
      </c>
      <c r="BR41" s="126">
        <v>1</v>
      </c>
      <c r="BS41" s="126">
        <v>1</v>
      </c>
      <c r="BT41" s="1037">
        <v>1</v>
      </c>
      <c r="BU41" s="1030">
        <v>1</v>
      </c>
      <c r="BV41" s="1030">
        <v>1</v>
      </c>
      <c r="BW41" s="1030">
        <v>1</v>
      </c>
      <c r="BX41" s="1030">
        <v>1</v>
      </c>
      <c r="BY41" s="1030">
        <v>1</v>
      </c>
      <c r="BZ41" s="1030">
        <v>1</v>
      </c>
      <c r="CA41" s="1045">
        <v>1</v>
      </c>
      <c r="CB41" s="1030">
        <v>1</v>
      </c>
      <c r="CC41" s="1045">
        <v>1</v>
      </c>
      <c r="CD41" s="1037">
        <v>1</v>
      </c>
      <c r="CE41" s="1030">
        <v>1</v>
      </c>
      <c r="CF41" s="1030">
        <v>1</v>
      </c>
      <c r="CG41" s="1030">
        <v>1</v>
      </c>
      <c r="CH41" s="1030">
        <v>1</v>
      </c>
      <c r="CI41" s="1030">
        <v>1</v>
      </c>
      <c r="CJ41" s="1030">
        <v>1</v>
      </c>
      <c r="CK41" s="1030">
        <v>1</v>
      </c>
      <c r="CL41" s="282">
        <v>1</v>
      </c>
      <c r="CM41" s="1027">
        <v>1</v>
      </c>
      <c r="CN41" s="891">
        <v>1</v>
      </c>
      <c r="CO41" s="891">
        <v>1</v>
      </c>
      <c r="CP41" s="891">
        <v>1</v>
      </c>
      <c r="CQ41" s="891">
        <v>1</v>
      </c>
      <c r="CR41" s="892">
        <v>1</v>
      </c>
    </row>
    <row r="42" spans="1:96" s="753" customFormat="1" ht="15" customHeight="1" x14ac:dyDescent="0.3">
      <c r="A42" s="740" t="s">
        <v>50</v>
      </c>
      <c r="B42" s="184" t="s">
        <v>42</v>
      </c>
      <c r="C42" s="741" t="s">
        <v>95</v>
      </c>
      <c r="D42" s="742" t="s">
        <v>5</v>
      </c>
      <c r="E42" s="217">
        <f t="shared" si="10"/>
        <v>97.757407407407399</v>
      </c>
      <c r="F42" s="227">
        <f t="shared" si="11"/>
        <v>55.507681755829928</v>
      </c>
      <c r="G42" s="227">
        <f t="shared" si="12"/>
        <v>7.7</v>
      </c>
      <c r="H42" s="228">
        <f t="shared" si="13"/>
        <v>239.9</v>
      </c>
      <c r="I42" s="743">
        <v>7.7</v>
      </c>
      <c r="J42" s="744">
        <v>11.2</v>
      </c>
      <c r="K42" s="745">
        <v>14.9</v>
      </c>
      <c r="L42" s="743">
        <v>20</v>
      </c>
      <c r="M42" s="744">
        <v>25</v>
      </c>
      <c r="N42" s="744">
        <v>32</v>
      </c>
      <c r="O42" s="744">
        <v>32.9</v>
      </c>
      <c r="P42" s="744">
        <v>40</v>
      </c>
      <c r="Q42" s="744">
        <v>45</v>
      </c>
      <c r="R42" s="744">
        <v>49.9</v>
      </c>
      <c r="S42" s="744">
        <v>59.9</v>
      </c>
      <c r="T42" s="744">
        <v>69.900000000000006</v>
      </c>
      <c r="U42" s="744">
        <v>79.900000000000006</v>
      </c>
      <c r="V42" s="744">
        <v>99.8</v>
      </c>
      <c r="W42" s="1020">
        <v>103</v>
      </c>
      <c r="X42" s="746">
        <v>25.4</v>
      </c>
      <c r="Y42" s="747">
        <v>32</v>
      </c>
      <c r="Z42" s="747">
        <v>45</v>
      </c>
      <c r="AA42" s="747">
        <v>49.9</v>
      </c>
      <c r="AB42" s="744">
        <v>59.9</v>
      </c>
      <c r="AC42" s="744">
        <v>69.900000000000006</v>
      </c>
      <c r="AD42" s="744">
        <v>85</v>
      </c>
      <c r="AE42" s="747">
        <v>99.9</v>
      </c>
      <c r="AF42" s="747">
        <v>109.9</v>
      </c>
      <c r="AG42" s="747">
        <v>119.9</v>
      </c>
      <c r="AH42" s="747">
        <v>129.9</v>
      </c>
      <c r="AI42" s="744">
        <v>139.9</v>
      </c>
      <c r="AJ42" s="744">
        <v>149.9</v>
      </c>
      <c r="AK42" s="744">
        <v>159.9</v>
      </c>
      <c r="AL42" s="744">
        <v>169.9</v>
      </c>
      <c r="AM42" s="744">
        <v>179.9</v>
      </c>
      <c r="AN42" s="744">
        <v>199.9</v>
      </c>
      <c r="AO42" s="744">
        <v>219.9</v>
      </c>
      <c r="AP42" s="745">
        <v>239.9</v>
      </c>
      <c r="AQ42" s="743">
        <v>25.4</v>
      </c>
      <c r="AR42" s="744">
        <v>32</v>
      </c>
      <c r="AS42" s="744">
        <v>45</v>
      </c>
      <c r="AT42" s="744">
        <v>49.9</v>
      </c>
      <c r="AU42" s="744">
        <v>59.9</v>
      </c>
      <c r="AV42" s="744">
        <v>69.900000000000006</v>
      </c>
      <c r="AW42" s="744">
        <v>85</v>
      </c>
      <c r="AX42" s="748">
        <v>99.9</v>
      </c>
      <c r="AY42" s="749">
        <v>109.9</v>
      </c>
      <c r="AZ42" s="748">
        <v>119.9</v>
      </c>
      <c r="BA42" s="750">
        <v>129.9</v>
      </c>
      <c r="BB42" s="744">
        <v>139.9</v>
      </c>
      <c r="BC42" s="744">
        <v>149.9</v>
      </c>
      <c r="BD42" s="744">
        <v>159.9</v>
      </c>
      <c r="BE42" s="744">
        <v>169.9</v>
      </c>
      <c r="BF42" s="744">
        <v>179.9</v>
      </c>
      <c r="BG42" s="744">
        <v>199.9</v>
      </c>
      <c r="BH42" s="744">
        <v>219.9</v>
      </c>
      <c r="BI42" s="745">
        <v>239.9</v>
      </c>
      <c r="BJ42" s="751">
        <v>16</v>
      </c>
      <c r="BK42" s="752">
        <v>20</v>
      </c>
      <c r="BL42" s="752">
        <v>26</v>
      </c>
      <c r="BM42" s="752">
        <v>40</v>
      </c>
      <c r="BN42" s="745">
        <v>49.9</v>
      </c>
      <c r="BO42" s="751">
        <v>249.9</v>
      </c>
      <c r="BP42" s="744">
        <v>333</v>
      </c>
      <c r="BQ42" s="744">
        <v>360</v>
      </c>
      <c r="BR42" s="1020">
        <v>463</v>
      </c>
      <c r="BS42" s="1020">
        <v>499</v>
      </c>
      <c r="BT42" s="1040">
        <v>8</v>
      </c>
      <c r="BU42" s="1041">
        <v>10</v>
      </c>
      <c r="BV42" s="1041">
        <v>12</v>
      </c>
      <c r="BW42" s="1041">
        <v>14</v>
      </c>
      <c r="BX42" s="1041">
        <v>16</v>
      </c>
      <c r="BY42" s="1041">
        <v>18</v>
      </c>
      <c r="BZ42" s="1041">
        <v>20</v>
      </c>
      <c r="CA42" s="1047">
        <v>22</v>
      </c>
      <c r="CB42" s="1041">
        <v>28</v>
      </c>
      <c r="CC42" s="1047">
        <v>36</v>
      </c>
      <c r="CD42" s="1040">
        <v>7.2</v>
      </c>
      <c r="CE42" s="1041">
        <v>9</v>
      </c>
      <c r="CF42" s="1041">
        <v>10.8</v>
      </c>
      <c r="CG42" s="1041">
        <v>12.6</v>
      </c>
      <c r="CH42" s="1041">
        <v>14.9</v>
      </c>
      <c r="CI42" s="1041">
        <v>18</v>
      </c>
      <c r="CJ42" s="1041">
        <v>20</v>
      </c>
      <c r="CK42" s="1041">
        <v>26</v>
      </c>
      <c r="CL42" s="774">
        <v>32</v>
      </c>
      <c r="CM42" s="1028">
        <v>105</v>
      </c>
      <c r="CN42" s="894">
        <v>110</v>
      </c>
      <c r="CO42" s="894">
        <v>140</v>
      </c>
      <c r="CP42" s="894">
        <v>180</v>
      </c>
      <c r="CQ42" s="894">
        <v>199</v>
      </c>
      <c r="CR42" s="895">
        <v>220</v>
      </c>
    </row>
    <row r="43" spans="1:96" s="7" customFormat="1" ht="15" customHeight="1" x14ac:dyDescent="0.3">
      <c r="A43" s="185" t="s">
        <v>51</v>
      </c>
      <c r="B43" s="184" t="s">
        <v>43</v>
      </c>
      <c r="C43" s="188" t="s">
        <v>95</v>
      </c>
      <c r="D43" s="198" t="s">
        <v>47</v>
      </c>
      <c r="E43" s="318">
        <f t="shared" si="10"/>
        <v>83.090925925925958</v>
      </c>
      <c r="F43" s="162">
        <f t="shared" si="11"/>
        <v>47.171700960219489</v>
      </c>
      <c r="G43" s="162">
        <f t="shared" si="12"/>
        <v>6.6</v>
      </c>
      <c r="H43" s="163">
        <f t="shared" si="13"/>
        <v>203.9</v>
      </c>
      <c r="I43" s="132">
        <v>6.6</v>
      </c>
      <c r="J43" s="314">
        <v>9.5</v>
      </c>
      <c r="K43" s="86">
        <v>12.7</v>
      </c>
      <c r="L43" s="132">
        <v>17</v>
      </c>
      <c r="M43" s="314">
        <v>21.3</v>
      </c>
      <c r="N43" s="314">
        <v>27.2</v>
      </c>
      <c r="O43" s="314">
        <v>28</v>
      </c>
      <c r="P43" s="314">
        <v>34</v>
      </c>
      <c r="Q43" s="314">
        <v>38.299999999999997</v>
      </c>
      <c r="R43" s="314">
        <v>42.4</v>
      </c>
      <c r="S43" s="314">
        <v>50.9</v>
      </c>
      <c r="T43" s="314">
        <v>59.4</v>
      </c>
      <c r="U43" s="314">
        <v>67.900000000000006</v>
      </c>
      <c r="V43" s="314">
        <v>84.8</v>
      </c>
      <c r="W43" s="226">
        <v>87.6</v>
      </c>
      <c r="X43" s="132">
        <v>21.6</v>
      </c>
      <c r="Y43" s="314">
        <v>27.2</v>
      </c>
      <c r="Z43" s="314">
        <v>38.25</v>
      </c>
      <c r="AA43" s="314">
        <v>42.42</v>
      </c>
      <c r="AB43" s="314">
        <v>50.92</v>
      </c>
      <c r="AC43" s="314">
        <v>59.42</v>
      </c>
      <c r="AD43" s="314">
        <v>72.25</v>
      </c>
      <c r="AE43" s="314">
        <v>84.9</v>
      </c>
      <c r="AF43" s="314">
        <v>93.4</v>
      </c>
      <c r="AG43" s="314">
        <v>101.9</v>
      </c>
      <c r="AH43" s="314">
        <v>110.4</v>
      </c>
      <c r="AI43" s="314">
        <v>118.9</v>
      </c>
      <c r="AJ43" s="314">
        <v>127.4</v>
      </c>
      <c r="AK43" s="314">
        <v>135.9</v>
      </c>
      <c r="AL43" s="314">
        <v>144.4</v>
      </c>
      <c r="AM43" s="314">
        <v>152.9</v>
      </c>
      <c r="AN43" s="314">
        <v>169.9</v>
      </c>
      <c r="AO43" s="314">
        <v>186.9</v>
      </c>
      <c r="AP43" s="86">
        <v>203.9</v>
      </c>
      <c r="AQ43" s="132">
        <v>21.6</v>
      </c>
      <c r="AR43" s="314">
        <v>27.2</v>
      </c>
      <c r="AS43" s="314">
        <v>38.25</v>
      </c>
      <c r="AT43" s="314">
        <v>42.4</v>
      </c>
      <c r="AU43" s="314">
        <v>50.9</v>
      </c>
      <c r="AV43" s="314">
        <v>59.4</v>
      </c>
      <c r="AW43" s="314">
        <v>72.3</v>
      </c>
      <c r="AX43" s="314">
        <v>84.9</v>
      </c>
      <c r="AY43" s="314">
        <v>93.4</v>
      </c>
      <c r="AZ43" s="314">
        <v>101.9</v>
      </c>
      <c r="BA43" s="314">
        <v>110.4</v>
      </c>
      <c r="BB43" s="314">
        <v>118.9</v>
      </c>
      <c r="BC43" s="314">
        <v>127.4</v>
      </c>
      <c r="BD43" s="314">
        <v>135.9</v>
      </c>
      <c r="BE43" s="314">
        <v>144.4</v>
      </c>
      <c r="BF43" s="314">
        <v>152.9</v>
      </c>
      <c r="BG43" s="314">
        <v>169.9</v>
      </c>
      <c r="BH43" s="314">
        <v>186.9</v>
      </c>
      <c r="BI43" s="86">
        <v>203.9</v>
      </c>
      <c r="BJ43" s="132">
        <v>13.6</v>
      </c>
      <c r="BK43" s="314">
        <v>17</v>
      </c>
      <c r="BL43" s="314">
        <v>22.1</v>
      </c>
      <c r="BM43" s="314">
        <v>34</v>
      </c>
      <c r="BN43" s="86">
        <v>42.4</v>
      </c>
      <c r="BO43" s="132">
        <v>212.4</v>
      </c>
      <c r="BP43" s="314">
        <v>283.10000000000002</v>
      </c>
      <c r="BQ43" s="314">
        <v>306</v>
      </c>
      <c r="BR43" s="226">
        <v>393.6</v>
      </c>
      <c r="BS43" s="226">
        <v>424.15</v>
      </c>
      <c r="BT43" s="1037">
        <v>6.8</v>
      </c>
      <c r="BU43" s="1030">
        <v>8.5</v>
      </c>
      <c r="BV43" s="1030">
        <v>10.199999999999999</v>
      </c>
      <c r="BW43" s="1030">
        <v>11.9</v>
      </c>
      <c r="BX43" s="1030">
        <v>13.6</v>
      </c>
      <c r="BY43" s="1030">
        <v>15.3</v>
      </c>
      <c r="BZ43" s="1030">
        <v>17</v>
      </c>
      <c r="CA43" s="1045">
        <v>18.7</v>
      </c>
      <c r="CB43" s="1030">
        <v>23.8</v>
      </c>
      <c r="CC43" s="1045">
        <v>30.6</v>
      </c>
      <c r="CD43" s="1037">
        <v>6.12</v>
      </c>
      <c r="CE43" s="1030">
        <v>7.65</v>
      </c>
      <c r="CF43" s="1030">
        <v>9.18</v>
      </c>
      <c r="CG43" s="1030">
        <v>10.7</v>
      </c>
      <c r="CH43" s="1030">
        <v>12.67</v>
      </c>
      <c r="CI43" s="1030">
        <v>15.3</v>
      </c>
      <c r="CJ43" s="1030">
        <v>17</v>
      </c>
      <c r="CK43" s="1030">
        <v>22.1</v>
      </c>
      <c r="CL43" s="282">
        <v>27.2</v>
      </c>
      <c r="CM43" s="1025">
        <v>89.3</v>
      </c>
      <c r="CN43" s="885">
        <v>93.5</v>
      </c>
      <c r="CO43" s="885">
        <v>119</v>
      </c>
      <c r="CP43" s="885">
        <v>153</v>
      </c>
      <c r="CQ43" s="885">
        <v>169.2</v>
      </c>
      <c r="CR43" s="886">
        <v>187</v>
      </c>
    </row>
    <row r="44" spans="1:96" s="7" customFormat="1" ht="15" customHeight="1" x14ac:dyDescent="0.3">
      <c r="A44" s="185" t="s">
        <v>12</v>
      </c>
      <c r="B44" s="184" t="s">
        <v>11</v>
      </c>
      <c r="C44" s="188" t="s">
        <v>96</v>
      </c>
      <c r="D44" s="200"/>
      <c r="E44" s="807">
        <f t="shared" si="10"/>
        <v>10</v>
      </c>
      <c r="F44" s="162">
        <f t="shared" si="11"/>
        <v>0</v>
      </c>
      <c r="G44" s="805">
        <f t="shared" si="12"/>
        <v>10</v>
      </c>
      <c r="H44" s="806">
        <f t="shared" si="13"/>
        <v>10</v>
      </c>
      <c r="I44" s="71">
        <v>10</v>
      </c>
      <c r="J44" s="69">
        <v>10</v>
      </c>
      <c r="K44" s="70">
        <v>10</v>
      </c>
      <c r="L44" s="71">
        <v>10</v>
      </c>
      <c r="M44" s="69">
        <v>10</v>
      </c>
      <c r="N44" s="69">
        <v>10</v>
      </c>
      <c r="O44" s="69">
        <v>10</v>
      </c>
      <c r="P44" s="69">
        <v>10</v>
      </c>
      <c r="Q44" s="69">
        <v>10</v>
      </c>
      <c r="R44" s="69">
        <v>10</v>
      </c>
      <c r="S44" s="69">
        <v>10</v>
      </c>
      <c r="T44" s="69">
        <v>10</v>
      </c>
      <c r="U44" s="69">
        <v>10</v>
      </c>
      <c r="V44" s="69">
        <v>10</v>
      </c>
      <c r="W44" s="126">
        <v>10</v>
      </c>
      <c r="X44" s="71">
        <v>10</v>
      </c>
      <c r="Y44" s="69">
        <v>10</v>
      </c>
      <c r="Z44" s="69">
        <v>10</v>
      </c>
      <c r="AA44" s="69">
        <v>10</v>
      </c>
      <c r="AB44" s="69">
        <v>10</v>
      </c>
      <c r="AC44" s="69">
        <v>10</v>
      </c>
      <c r="AD44" s="69">
        <v>10</v>
      </c>
      <c r="AE44" s="69">
        <v>10</v>
      </c>
      <c r="AF44" s="69">
        <v>10</v>
      </c>
      <c r="AG44" s="69">
        <v>10</v>
      </c>
      <c r="AH44" s="69">
        <v>10</v>
      </c>
      <c r="AI44" s="69">
        <v>10</v>
      </c>
      <c r="AJ44" s="69">
        <v>10</v>
      </c>
      <c r="AK44" s="69">
        <v>10</v>
      </c>
      <c r="AL44" s="69">
        <v>10</v>
      </c>
      <c r="AM44" s="69">
        <v>10</v>
      </c>
      <c r="AN44" s="69">
        <v>10</v>
      </c>
      <c r="AO44" s="69">
        <v>10</v>
      </c>
      <c r="AP44" s="70">
        <v>10</v>
      </c>
      <c r="AQ44" s="71">
        <v>10</v>
      </c>
      <c r="AR44" s="69">
        <v>10</v>
      </c>
      <c r="AS44" s="69">
        <v>10</v>
      </c>
      <c r="AT44" s="69">
        <v>10</v>
      </c>
      <c r="AU44" s="69">
        <v>10</v>
      </c>
      <c r="AV44" s="69">
        <v>10</v>
      </c>
      <c r="AW44" s="69">
        <v>10</v>
      </c>
      <c r="AX44" s="69">
        <v>10</v>
      </c>
      <c r="AY44" s="675">
        <v>10</v>
      </c>
      <c r="AZ44" s="69">
        <v>10</v>
      </c>
      <c r="BA44" s="126">
        <v>10</v>
      </c>
      <c r="BB44" s="69">
        <v>10</v>
      </c>
      <c r="BC44" s="69">
        <v>10</v>
      </c>
      <c r="BD44" s="69">
        <v>10</v>
      </c>
      <c r="BE44" s="69">
        <v>10</v>
      </c>
      <c r="BF44" s="69">
        <v>10</v>
      </c>
      <c r="BG44" s="69">
        <v>10</v>
      </c>
      <c r="BH44" s="69">
        <v>10</v>
      </c>
      <c r="BI44" s="70">
        <v>10</v>
      </c>
      <c r="BJ44" s="71">
        <v>10</v>
      </c>
      <c r="BK44" s="69">
        <v>10</v>
      </c>
      <c r="BL44" s="69">
        <v>10</v>
      </c>
      <c r="BM44" s="69">
        <v>10</v>
      </c>
      <c r="BN44" s="70">
        <v>10</v>
      </c>
      <c r="BO44" s="71">
        <v>10</v>
      </c>
      <c r="BP44" s="69">
        <v>10</v>
      </c>
      <c r="BQ44" s="69">
        <v>10</v>
      </c>
      <c r="BR44" s="126">
        <v>10</v>
      </c>
      <c r="BS44" s="126">
        <v>10</v>
      </c>
      <c r="BT44" s="1037">
        <v>10</v>
      </c>
      <c r="BU44" s="1030">
        <v>10</v>
      </c>
      <c r="BV44" s="1030">
        <v>10</v>
      </c>
      <c r="BW44" s="1030">
        <v>10</v>
      </c>
      <c r="BX44" s="1030">
        <v>10</v>
      </c>
      <c r="BY44" s="1030">
        <v>10</v>
      </c>
      <c r="BZ44" s="1030">
        <v>10</v>
      </c>
      <c r="CA44" s="1045">
        <v>10</v>
      </c>
      <c r="CB44" s="1030">
        <v>10</v>
      </c>
      <c r="CC44" s="1045">
        <v>10</v>
      </c>
      <c r="CD44" s="1037">
        <v>10</v>
      </c>
      <c r="CE44" s="1030">
        <v>10</v>
      </c>
      <c r="CF44" s="1030">
        <v>10</v>
      </c>
      <c r="CG44" s="1030">
        <v>10</v>
      </c>
      <c r="CH44" s="1030">
        <v>10</v>
      </c>
      <c r="CI44" s="1030">
        <v>10</v>
      </c>
      <c r="CJ44" s="1030">
        <v>10</v>
      </c>
      <c r="CK44" s="1030">
        <v>10</v>
      </c>
      <c r="CL44" s="282">
        <v>10</v>
      </c>
      <c r="CM44" s="1027">
        <v>10</v>
      </c>
      <c r="CN44" s="891">
        <v>10</v>
      </c>
      <c r="CO44" s="891">
        <v>10</v>
      </c>
      <c r="CP44" s="891">
        <v>10</v>
      </c>
      <c r="CQ44" s="891">
        <v>10</v>
      </c>
      <c r="CR44" s="892">
        <v>10</v>
      </c>
    </row>
    <row r="45" spans="1:96" s="7" customFormat="1" ht="15" hidden="1" customHeight="1" x14ac:dyDescent="0.3">
      <c r="A45" s="185" t="s">
        <v>54</v>
      </c>
      <c r="B45" s="184" t="s">
        <v>44</v>
      </c>
      <c r="C45" s="188" t="s">
        <v>13</v>
      </c>
      <c r="D45" s="198" t="s">
        <v>145</v>
      </c>
      <c r="E45" s="533" t="e">
        <f t="shared" si="10"/>
        <v>#DIV/0!</v>
      </c>
      <c r="F45" s="166" t="e">
        <f t="shared" si="11"/>
        <v>#NUM!</v>
      </c>
      <c r="G45" s="166">
        <f t="shared" si="12"/>
        <v>0</v>
      </c>
      <c r="H45" s="167">
        <f t="shared" si="13"/>
        <v>0</v>
      </c>
      <c r="I45" s="71"/>
      <c r="J45" s="69"/>
      <c r="K45" s="70"/>
      <c r="L45" s="71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126"/>
      <c r="X45" s="1049"/>
      <c r="Y45" s="448"/>
      <c r="Z45" s="448"/>
      <c r="AA45" s="448"/>
      <c r="AB45" s="69"/>
      <c r="AC45" s="69"/>
      <c r="AD45" s="69"/>
      <c r="AE45" s="448"/>
      <c r="AF45" s="448"/>
      <c r="AG45" s="448"/>
      <c r="AH45" s="448"/>
      <c r="AI45" s="69"/>
      <c r="AJ45" s="69"/>
      <c r="AK45" s="69"/>
      <c r="AL45" s="69"/>
      <c r="AM45" s="69"/>
      <c r="AN45" s="69"/>
      <c r="AO45" s="69"/>
      <c r="AP45" s="70"/>
      <c r="AQ45" s="71"/>
      <c r="AR45" s="69"/>
      <c r="AS45" s="69"/>
      <c r="AT45" s="69"/>
      <c r="AU45" s="69"/>
      <c r="AV45" s="69"/>
      <c r="AW45" s="69"/>
      <c r="AX45" s="69"/>
      <c r="AY45" s="69"/>
      <c r="AZ45" s="69"/>
      <c r="BA45" s="70"/>
      <c r="BB45" s="69"/>
      <c r="BC45" s="69"/>
      <c r="BD45" s="69"/>
      <c r="BE45" s="69"/>
      <c r="BF45" s="69"/>
      <c r="BG45" s="69"/>
      <c r="BH45" s="69"/>
      <c r="BI45" s="70"/>
      <c r="BJ45" s="71"/>
      <c r="BK45" s="69"/>
      <c r="BL45" s="69"/>
      <c r="BM45" s="69"/>
      <c r="BN45" s="70"/>
      <c r="BO45" s="71"/>
      <c r="BP45" s="69"/>
      <c r="BQ45" s="69"/>
      <c r="BR45" s="126"/>
      <c r="BS45" s="126"/>
      <c r="BT45" s="1037"/>
      <c r="BU45" s="1030"/>
      <c r="BV45" s="1030"/>
      <c r="BW45" s="1030"/>
      <c r="BX45" s="1030"/>
      <c r="BY45" s="1030"/>
      <c r="BZ45" s="1030"/>
      <c r="CA45" s="1045"/>
      <c r="CB45" s="1030"/>
      <c r="CC45" s="1045"/>
      <c r="CD45" s="1037"/>
      <c r="CE45" s="1030"/>
      <c r="CF45" s="1030"/>
      <c r="CG45" s="1030"/>
      <c r="CH45" s="1030"/>
      <c r="CI45" s="1030"/>
      <c r="CJ45" s="1030"/>
      <c r="CK45" s="1030"/>
      <c r="CL45" s="282"/>
      <c r="CM45" s="1027"/>
      <c r="CN45" s="891"/>
      <c r="CO45" s="891"/>
      <c r="CP45" s="891"/>
      <c r="CQ45" s="891"/>
      <c r="CR45" s="892"/>
    </row>
    <row r="46" spans="1:96" s="7" customFormat="1" ht="15" customHeight="1" x14ac:dyDescent="0.3">
      <c r="A46" s="185" t="s">
        <v>52</v>
      </c>
      <c r="B46" s="184" t="s">
        <v>45</v>
      </c>
      <c r="C46" s="188" t="s">
        <v>93</v>
      </c>
      <c r="D46" s="198" t="s">
        <v>15</v>
      </c>
      <c r="E46" s="533">
        <f t="shared" si="10"/>
        <v>0.13553703703703704</v>
      </c>
      <c r="F46" s="166">
        <f t="shared" si="11"/>
        <v>4.8367078189300423E-2</v>
      </c>
      <c r="G46" s="166">
        <f t="shared" si="12"/>
        <v>0.04</v>
      </c>
      <c r="H46" s="167">
        <f t="shared" si="13"/>
        <v>0.219</v>
      </c>
      <c r="I46" s="64">
        <v>0.05</v>
      </c>
      <c r="J46" s="65">
        <v>5.0999999999999997E-2</v>
      </c>
      <c r="K46" s="66">
        <v>5.8999999999999997E-2</v>
      </c>
      <c r="L46" s="64">
        <v>6.4000000000000001E-2</v>
      </c>
      <c r="M46" s="65">
        <v>6.4000000000000001E-2</v>
      </c>
      <c r="N46" s="65">
        <v>8.2000000000000003E-2</v>
      </c>
      <c r="O46" s="65">
        <v>0.08</v>
      </c>
      <c r="P46" s="65">
        <v>0.08</v>
      </c>
      <c r="Q46" s="65">
        <v>0.08</v>
      </c>
      <c r="R46" s="65">
        <v>0.08</v>
      </c>
      <c r="S46" s="65">
        <v>9.2499999999999999E-2</v>
      </c>
      <c r="T46" s="65">
        <v>9.6500000000000002E-2</v>
      </c>
      <c r="U46" s="65">
        <v>0.10100000000000001</v>
      </c>
      <c r="V46" s="65">
        <v>0.109</v>
      </c>
      <c r="W46" s="127">
        <v>0.109</v>
      </c>
      <c r="X46" s="64">
        <v>8.7999999999999995E-2</v>
      </c>
      <c r="Y46" s="65">
        <v>9.1999999999999998E-2</v>
      </c>
      <c r="Z46" s="65">
        <v>9.7000000000000003E-2</v>
      </c>
      <c r="AA46" s="65">
        <v>0.10299999999999999</v>
      </c>
      <c r="AB46" s="65">
        <v>0.127</v>
      </c>
      <c r="AC46" s="65">
        <v>0.127</v>
      </c>
      <c r="AD46" s="65">
        <v>0.127</v>
      </c>
      <c r="AE46" s="65">
        <v>0.16370000000000001</v>
      </c>
      <c r="AF46" s="65">
        <v>0.16370000000000001</v>
      </c>
      <c r="AG46" s="65">
        <v>0.16370000000000001</v>
      </c>
      <c r="AH46" s="65">
        <v>0.16370000000000001</v>
      </c>
      <c r="AI46" s="65">
        <v>0.187</v>
      </c>
      <c r="AJ46" s="65">
        <v>0.187</v>
      </c>
      <c r="AK46" s="65">
        <v>0.187</v>
      </c>
      <c r="AL46" s="65">
        <v>0.187</v>
      </c>
      <c r="AM46" s="65">
        <v>0.219</v>
      </c>
      <c r="AN46" s="65">
        <v>0.219</v>
      </c>
      <c r="AO46" s="65">
        <v>0.219</v>
      </c>
      <c r="AP46" s="66">
        <v>0.219</v>
      </c>
      <c r="AQ46" s="64">
        <v>8.8099999999999998E-2</v>
      </c>
      <c r="AR46" s="65">
        <v>9.2100000000000001E-2</v>
      </c>
      <c r="AS46" s="65">
        <v>9.8599999999999993E-2</v>
      </c>
      <c r="AT46" s="65">
        <v>0.1026</v>
      </c>
      <c r="AU46" s="65">
        <v>0.12659999999999999</v>
      </c>
      <c r="AV46" s="65">
        <v>0.12659999999999999</v>
      </c>
      <c r="AW46" s="65">
        <v>0.12659999999999999</v>
      </c>
      <c r="AX46" s="65">
        <v>0.16400000000000001</v>
      </c>
      <c r="AY46" s="315">
        <v>0.16400000000000001</v>
      </c>
      <c r="AZ46" s="65">
        <v>0.16400000000000001</v>
      </c>
      <c r="BA46" s="127">
        <v>0.16400000000000001</v>
      </c>
      <c r="BB46" s="65">
        <v>0.187</v>
      </c>
      <c r="BC46" s="65">
        <v>0.187</v>
      </c>
      <c r="BD46" s="65">
        <v>0.187</v>
      </c>
      <c r="BE46" s="65">
        <v>0.187</v>
      </c>
      <c r="BF46" s="65">
        <v>0.219</v>
      </c>
      <c r="BG46" s="65">
        <v>0.219</v>
      </c>
      <c r="BH46" s="65">
        <v>0.219</v>
      </c>
      <c r="BI46" s="66">
        <v>0.219</v>
      </c>
      <c r="BJ46" s="64">
        <v>0.04</v>
      </c>
      <c r="BK46" s="65">
        <v>8.8999999999999996E-2</v>
      </c>
      <c r="BL46" s="65">
        <v>8.8499999999999995E-2</v>
      </c>
      <c r="BM46" s="65">
        <v>9.98E-2</v>
      </c>
      <c r="BN46" s="66">
        <v>9.98E-2</v>
      </c>
      <c r="BO46" s="64">
        <v>1.0900000000000001</v>
      </c>
      <c r="BP46" s="65">
        <v>1.94</v>
      </c>
      <c r="BQ46" s="65">
        <v>1.94</v>
      </c>
      <c r="BR46" s="127">
        <v>2.77</v>
      </c>
      <c r="BS46" s="127">
        <v>2.77</v>
      </c>
      <c r="BT46" s="1037">
        <v>4.2000000000000003E-2</v>
      </c>
      <c r="BU46" s="1030">
        <v>4.2000000000000003E-2</v>
      </c>
      <c r="BV46" s="1030">
        <v>4.2000000000000003E-2</v>
      </c>
      <c r="BW46" s="1030">
        <v>4.2000000000000003E-2</v>
      </c>
      <c r="BX46" s="1030">
        <v>4.7E-2</v>
      </c>
      <c r="BY46" s="1030">
        <v>4.7E-2</v>
      </c>
      <c r="BZ46" s="1030">
        <v>4.7E-2</v>
      </c>
      <c r="CA46" s="1045">
        <v>4.7E-2</v>
      </c>
      <c r="CB46" s="1030">
        <v>5.1999999999999998E-2</v>
      </c>
      <c r="CC46" s="1045">
        <v>5.8999999999999997E-2</v>
      </c>
      <c r="CD46" s="1037">
        <v>0.04</v>
      </c>
      <c r="CE46" s="1030">
        <v>0.04</v>
      </c>
      <c r="CF46" s="1030">
        <v>0.04</v>
      </c>
      <c r="CG46" s="1030">
        <v>0.04</v>
      </c>
      <c r="CH46" s="1030">
        <v>4.1000000000000002E-2</v>
      </c>
      <c r="CI46" s="1030">
        <v>4.1000000000000002E-2</v>
      </c>
      <c r="CJ46" s="1030">
        <v>4.1000000000000002E-2</v>
      </c>
      <c r="CK46" s="1030">
        <v>4.2000000000000003E-2</v>
      </c>
      <c r="CL46" s="282">
        <v>4.2999999999999997E-2</v>
      </c>
      <c r="CM46" s="1024">
        <v>0.315</v>
      </c>
      <c r="CN46" s="882">
        <v>0.315</v>
      </c>
      <c r="CO46" s="882">
        <v>0.315</v>
      </c>
      <c r="CP46" s="882">
        <v>0.373</v>
      </c>
      <c r="CQ46" s="882">
        <v>0.373</v>
      </c>
      <c r="CR46" s="883">
        <v>0.373</v>
      </c>
    </row>
    <row r="47" spans="1:96" s="7" customFormat="1" ht="15" customHeight="1" x14ac:dyDescent="0.3">
      <c r="A47" s="185" t="s">
        <v>16</v>
      </c>
      <c r="B47" s="184" t="s">
        <v>46</v>
      </c>
      <c r="C47" s="188" t="s">
        <v>92</v>
      </c>
      <c r="D47" s="198" t="s">
        <v>5</v>
      </c>
      <c r="E47" s="807">
        <f t="shared" si="10"/>
        <v>136.85185185185185</v>
      </c>
      <c r="F47" s="805">
        <f t="shared" si="11"/>
        <v>37.259259259259267</v>
      </c>
      <c r="G47" s="805">
        <f t="shared" si="12"/>
        <v>43</v>
      </c>
      <c r="H47" s="806">
        <f t="shared" si="13"/>
        <v>227</v>
      </c>
      <c r="I47" s="71">
        <v>61</v>
      </c>
      <c r="J47" s="69">
        <v>63</v>
      </c>
      <c r="K47" s="70">
        <v>95</v>
      </c>
      <c r="L47" s="71">
        <v>101</v>
      </c>
      <c r="M47" s="69">
        <v>101</v>
      </c>
      <c r="N47" s="69">
        <v>142</v>
      </c>
      <c r="O47" s="69">
        <v>121</v>
      </c>
      <c r="P47" s="69">
        <v>121</v>
      </c>
      <c r="Q47" s="69">
        <v>121</v>
      </c>
      <c r="R47" s="69">
        <v>121</v>
      </c>
      <c r="S47" s="69">
        <v>129</v>
      </c>
      <c r="T47" s="69">
        <v>137</v>
      </c>
      <c r="U47" s="69">
        <v>146</v>
      </c>
      <c r="V47" s="69">
        <v>162</v>
      </c>
      <c r="W47" s="126">
        <v>162</v>
      </c>
      <c r="X47" s="71">
        <v>63</v>
      </c>
      <c r="Y47" s="69">
        <v>71</v>
      </c>
      <c r="Z47" s="69">
        <v>84</v>
      </c>
      <c r="AA47" s="69">
        <v>92</v>
      </c>
      <c r="AB47" s="69">
        <v>140</v>
      </c>
      <c r="AC47" s="69">
        <v>140</v>
      </c>
      <c r="AD47" s="69">
        <v>140</v>
      </c>
      <c r="AE47" s="69">
        <v>124</v>
      </c>
      <c r="AF47" s="69">
        <v>124</v>
      </c>
      <c r="AG47" s="69">
        <v>124</v>
      </c>
      <c r="AH47" s="69">
        <v>124</v>
      </c>
      <c r="AI47" s="69">
        <v>162</v>
      </c>
      <c r="AJ47" s="69">
        <v>162</v>
      </c>
      <c r="AK47" s="69">
        <v>162</v>
      </c>
      <c r="AL47" s="69">
        <v>162</v>
      </c>
      <c r="AM47" s="69">
        <v>227</v>
      </c>
      <c r="AN47" s="69">
        <v>227</v>
      </c>
      <c r="AO47" s="69">
        <v>227</v>
      </c>
      <c r="AP47" s="70">
        <v>227</v>
      </c>
      <c r="AQ47" s="71">
        <v>63</v>
      </c>
      <c r="AR47" s="69">
        <v>71</v>
      </c>
      <c r="AS47" s="69">
        <v>84</v>
      </c>
      <c r="AT47" s="69">
        <v>92</v>
      </c>
      <c r="AU47" s="69">
        <v>140</v>
      </c>
      <c r="AV47" s="69">
        <v>140</v>
      </c>
      <c r="AW47" s="69">
        <v>140</v>
      </c>
      <c r="AX47" s="69">
        <v>124</v>
      </c>
      <c r="AY47" s="675">
        <v>124</v>
      </c>
      <c r="AZ47" s="69">
        <v>124</v>
      </c>
      <c r="BA47" s="126">
        <v>124</v>
      </c>
      <c r="BB47" s="69">
        <v>162</v>
      </c>
      <c r="BC47" s="69">
        <v>162</v>
      </c>
      <c r="BD47" s="69">
        <v>162</v>
      </c>
      <c r="BE47" s="69">
        <v>162</v>
      </c>
      <c r="BF47" s="69">
        <v>227</v>
      </c>
      <c r="BG47" s="69">
        <v>227</v>
      </c>
      <c r="BH47" s="69">
        <v>227</v>
      </c>
      <c r="BI47" s="70">
        <v>227</v>
      </c>
      <c r="BJ47" s="71">
        <v>43</v>
      </c>
      <c r="BK47" s="69">
        <v>116</v>
      </c>
      <c r="BL47" s="69">
        <v>116</v>
      </c>
      <c r="BM47" s="69">
        <v>116</v>
      </c>
      <c r="BN47" s="70">
        <v>116</v>
      </c>
      <c r="BO47" s="71">
        <v>897</v>
      </c>
      <c r="BP47" s="69">
        <v>1672</v>
      </c>
      <c r="BQ47" s="69">
        <v>1672</v>
      </c>
      <c r="BR47" s="126">
        <v>2543</v>
      </c>
      <c r="BS47" s="126">
        <v>2543</v>
      </c>
      <c r="BT47" s="1037">
        <v>43</v>
      </c>
      <c r="BU47" s="1030">
        <v>43</v>
      </c>
      <c r="BV47" s="1030">
        <v>43</v>
      </c>
      <c r="BW47" s="1030">
        <v>43</v>
      </c>
      <c r="BX47" s="1030">
        <v>56</v>
      </c>
      <c r="BY47" s="1030">
        <v>56</v>
      </c>
      <c r="BZ47" s="1030">
        <v>56</v>
      </c>
      <c r="CA47" s="1045">
        <v>56</v>
      </c>
      <c r="CB47" s="1030">
        <v>66.7</v>
      </c>
      <c r="CC47" s="1045">
        <v>81</v>
      </c>
      <c r="CD47" s="1037">
        <v>39</v>
      </c>
      <c r="CE47" s="1030">
        <v>39</v>
      </c>
      <c r="CF47" s="1030">
        <v>39</v>
      </c>
      <c r="CG47" s="1030">
        <v>39</v>
      </c>
      <c r="CH47" s="1030">
        <v>41</v>
      </c>
      <c r="CI47" s="1030">
        <v>41</v>
      </c>
      <c r="CJ47" s="1030">
        <v>41</v>
      </c>
      <c r="CK47" s="1030">
        <v>44</v>
      </c>
      <c r="CL47" s="282">
        <v>47</v>
      </c>
      <c r="CM47" s="1027">
        <v>248</v>
      </c>
      <c r="CN47" s="891">
        <v>248</v>
      </c>
      <c r="CO47" s="891">
        <v>248</v>
      </c>
      <c r="CP47" s="891">
        <v>337</v>
      </c>
      <c r="CQ47" s="891">
        <v>337</v>
      </c>
      <c r="CR47" s="892">
        <v>337</v>
      </c>
    </row>
    <row r="48" spans="1:96" s="7" customFormat="1" ht="15" customHeight="1" thickBot="1" x14ac:dyDescent="0.35">
      <c r="A48" s="186" t="s">
        <v>154</v>
      </c>
      <c r="B48" s="187"/>
      <c r="C48" s="37" t="s">
        <v>92</v>
      </c>
      <c r="D48" s="201"/>
      <c r="E48" s="320"/>
      <c r="F48" s="323"/>
      <c r="G48" s="610"/>
      <c r="H48" s="611"/>
      <c r="I48" s="94" t="s">
        <v>17</v>
      </c>
      <c r="J48" s="39" t="s">
        <v>17</v>
      </c>
      <c r="K48" s="41" t="s">
        <v>17</v>
      </c>
      <c r="L48" s="94" t="s">
        <v>17</v>
      </c>
      <c r="M48" s="39" t="s">
        <v>17</v>
      </c>
      <c r="N48" s="39" t="s">
        <v>17</v>
      </c>
      <c r="O48" s="39" t="s">
        <v>17</v>
      </c>
      <c r="P48" s="39" t="s">
        <v>17</v>
      </c>
      <c r="Q48" s="39" t="s">
        <v>17</v>
      </c>
      <c r="R48" s="39" t="s">
        <v>17</v>
      </c>
      <c r="S48" s="39" t="s">
        <v>17</v>
      </c>
      <c r="T48" s="39" t="s">
        <v>17</v>
      </c>
      <c r="U48" s="39" t="s">
        <v>17</v>
      </c>
      <c r="V48" s="39" t="s">
        <v>17</v>
      </c>
      <c r="W48" s="1021" t="s">
        <v>17</v>
      </c>
      <c r="X48" s="94" t="s">
        <v>17</v>
      </c>
      <c r="Y48" s="39" t="s">
        <v>17</v>
      </c>
      <c r="Z48" s="39" t="s">
        <v>17</v>
      </c>
      <c r="AA48" s="39" t="s">
        <v>17</v>
      </c>
      <c r="AB48" s="39" t="s">
        <v>17</v>
      </c>
      <c r="AC48" s="39" t="s">
        <v>17</v>
      </c>
      <c r="AD48" s="39" t="s">
        <v>17</v>
      </c>
      <c r="AE48" s="39" t="s">
        <v>17</v>
      </c>
      <c r="AF48" s="39" t="s">
        <v>17</v>
      </c>
      <c r="AG48" s="39" t="s">
        <v>17</v>
      </c>
      <c r="AH48" s="39" t="s">
        <v>17</v>
      </c>
      <c r="AI48" s="39" t="s">
        <v>17</v>
      </c>
      <c r="AJ48" s="39" t="s">
        <v>17</v>
      </c>
      <c r="AK48" s="39" t="s">
        <v>17</v>
      </c>
      <c r="AL48" s="39" t="s">
        <v>17</v>
      </c>
      <c r="AM48" s="39" t="s">
        <v>17</v>
      </c>
      <c r="AN48" s="39" t="s">
        <v>17</v>
      </c>
      <c r="AO48" s="39" t="s">
        <v>17</v>
      </c>
      <c r="AP48" s="41" t="s">
        <v>17</v>
      </c>
      <c r="AQ48" s="94" t="s">
        <v>17</v>
      </c>
      <c r="AR48" s="39" t="s">
        <v>17</v>
      </c>
      <c r="AS48" s="39" t="s">
        <v>17</v>
      </c>
      <c r="AT48" s="39" t="s">
        <v>17</v>
      </c>
      <c r="AU48" s="39" t="s">
        <v>17</v>
      </c>
      <c r="AV48" s="39" t="s">
        <v>17</v>
      </c>
      <c r="AW48" s="39" t="s">
        <v>17</v>
      </c>
      <c r="AX48" s="39" t="s">
        <v>17</v>
      </c>
      <c r="AY48" s="39" t="s">
        <v>17</v>
      </c>
      <c r="AZ48" s="39" t="s">
        <v>17</v>
      </c>
      <c r="BA48" s="39" t="s">
        <v>17</v>
      </c>
      <c r="BB48" s="39" t="s">
        <v>17</v>
      </c>
      <c r="BC48" s="39" t="s">
        <v>17</v>
      </c>
      <c r="BD48" s="39" t="s">
        <v>17</v>
      </c>
      <c r="BE48" s="39" t="s">
        <v>17</v>
      </c>
      <c r="BF48" s="39" t="s">
        <v>17</v>
      </c>
      <c r="BG48" s="39" t="s">
        <v>17</v>
      </c>
      <c r="BH48" s="39" t="s">
        <v>17</v>
      </c>
      <c r="BI48" s="41" t="s">
        <v>17</v>
      </c>
      <c r="BJ48" s="94" t="s">
        <v>17</v>
      </c>
      <c r="BK48" s="39" t="s">
        <v>17</v>
      </c>
      <c r="BL48" s="39" t="s">
        <v>17</v>
      </c>
      <c r="BM48" s="39" t="s">
        <v>17</v>
      </c>
      <c r="BN48" s="41" t="s">
        <v>17</v>
      </c>
      <c r="BO48" s="94" t="s">
        <v>17</v>
      </c>
      <c r="BP48" s="39" t="s">
        <v>17</v>
      </c>
      <c r="BQ48" s="39" t="s">
        <v>17</v>
      </c>
      <c r="BR48" s="39" t="s">
        <v>17</v>
      </c>
      <c r="BS48" s="1021" t="s">
        <v>17</v>
      </c>
      <c r="BT48" s="94" t="s">
        <v>17</v>
      </c>
      <c r="BU48" s="39" t="s">
        <v>17</v>
      </c>
      <c r="BV48" s="39" t="s">
        <v>17</v>
      </c>
      <c r="BW48" s="39" t="s">
        <v>17</v>
      </c>
      <c r="BX48" s="39" t="s">
        <v>17</v>
      </c>
      <c r="BY48" s="39" t="s">
        <v>17</v>
      </c>
      <c r="BZ48" s="39" t="s">
        <v>17</v>
      </c>
      <c r="CA48" s="1021" t="s">
        <v>17</v>
      </c>
      <c r="CB48" s="39" t="s">
        <v>17</v>
      </c>
      <c r="CC48" s="1021" t="s">
        <v>17</v>
      </c>
      <c r="CD48" s="94" t="s">
        <v>17</v>
      </c>
      <c r="CE48" s="39" t="s">
        <v>17</v>
      </c>
      <c r="CF48" s="39" t="s">
        <v>17</v>
      </c>
      <c r="CG48" s="39" t="s">
        <v>17</v>
      </c>
      <c r="CH48" s="39" t="s">
        <v>17</v>
      </c>
      <c r="CI48" s="39" t="s">
        <v>17</v>
      </c>
      <c r="CJ48" s="39" t="s">
        <v>17</v>
      </c>
      <c r="CK48" s="39" t="s">
        <v>17</v>
      </c>
      <c r="CL48" s="41" t="s">
        <v>17</v>
      </c>
      <c r="CM48" s="1029" t="s">
        <v>17</v>
      </c>
      <c r="CN48" s="897" t="s">
        <v>17</v>
      </c>
      <c r="CO48" s="897" t="s">
        <v>17</v>
      </c>
      <c r="CP48" s="897" t="s">
        <v>17</v>
      </c>
      <c r="CQ48" s="897" t="s">
        <v>17</v>
      </c>
      <c r="CR48" s="898" t="s">
        <v>17</v>
      </c>
    </row>
    <row r="49" spans="1:160" s="7" customFormat="1" ht="15" hidden="1" customHeight="1" x14ac:dyDescent="0.3">
      <c r="A49" s="1237" t="s">
        <v>103</v>
      </c>
      <c r="B49" s="1242" t="s">
        <v>179</v>
      </c>
      <c r="C49" s="1243"/>
      <c r="D49" s="1243"/>
      <c r="E49" s="286">
        <f>AVERAGE(I49:BC49)</f>
        <v>1.468722222222222</v>
      </c>
      <c r="F49" s="214">
        <f t="shared" ref="F49:F53" si="14">AVEDEV(I49:BY49)</f>
        <v>0.85243827160493835</v>
      </c>
      <c r="G49" s="287">
        <f>MIN(I49:BC49)</f>
        <v>0.17399999999999999</v>
      </c>
      <c r="H49" s="347">
        <f>MAX(I49:BC49)</f>
        <v>4.42</v>
      </c>
      <c r="I49" s="33">
        <f>0.02+0.02*I42</f>
        <v>0.17399999999999999</v>
      </c>
      <c r="J49" s="35">
        <f t="shared" ref="J49:W49" si="15">0.02+0.02*J42</f>
        <v>0.24399999999999997</v>
      </c>
      <c r="K49" s="36">
        <f t="shared" si="15"/>
        <v>0.318</v>
      </c>
      <c r="L49" s="33">
        <f t="shared" si="15"/>
        <v>0.42000000000000004</v>
      </c>
      <c r="M49" s="35">
        <f t="shared" si="15"/>
        <v>0.52</v>
      </c>
      <c r="N49" s="35">
        <f t="shared" si="15"/>
        <v>0.66</v>
      </c>
      <c r="O49" s="35">
        <f t="shared" si="15"/>
        <v>0.67800000000000005</v>
      </c>
      <c r="P49" s="35">
        <f t="shared" si="15"/>
        <v>0.82000000000000006</v>
      </c>
      <c r="Q49" s="35">
        <f t="shared" si="15"/>
        <v>0.92</v>
      </c>
      <c r="R49" s="35">
        <f t="shared" si="15"/>
        <v>1.018</v>
      </c>
      <c r="S49" s="35">
        <f t="shared" si="15"/>
        <v>1.218</v>
      </c>
      <c r="T49" s="35">
        <f t="shared" si="15"/>
        <v>1.4180000000000001</v>
      </c>
      <c r="U49" s="35">
        <f t="shared" si="15"/>
        <v>1.6180000000000001</v>
      </c>
      <c r="V49" s="35">
        <f t="shared" si="15"/>
        <v>2.016</v>
      </c>
      <c r="W49" s="36">
        <f t="shared" si="15"/>
        <v>2.08</v>
      </c>
      <c r="X49" s="90">
        <f t="shared" ref="X49:AC49" si="16">0.02+0.02*CM42</f>
        <v>2.12</v>
      </c>
      <c r="Y49" s="106">
        <f t="shared" si="16"/>
        <v>2.2200000000000002</v>
      </c>
      <c r="Z49" s="106">
        <f t="shared" si="16"/>
        <v>2.8200000000000003</v>
      </c>
      <c r="AA49" s="106">
        <f t="shared" si="16"/>
        <v>3.62</v>
      </c>
      <c r="AB49" s="106">
        <f t="shared" si="16"/>
        <v>4</v>
      </c>
      <c r="AC49" s="107">
        <f t="shared" si="16"/>
        <v>4.42</v>
      </c>
      <c r="AD49" s="90">
        <f t="shared" ref="AD49:AN49" si="17">0.02+0.02*AQ42</f>
        <v>0.52800000000000002</v>
      </c>
      <c r="AE49" s="106">
        <f t="shared" si="17"/>
        <v>0.66</v>
      </c>
      <c r="AF49" s="106">
        <f t="shared" si="17"/>
        <v>0.92</v>
      </c>
      <c r="AG49" s="106">
        <f t="shared" si="17"/>
        <v>1.018</v>
      </c>
      <c r="AH49" s="106">
        <f t="shared" si="17"/>
        <v>1.218</v>
      </c>
      <c r="AI49" s="106">
        <f t="shared" si="17"/>
        <v>1.4180000000000001</v>
      </c>
      <c r="AJ49" s="106">
        <f t="shared" si="17"/>
        <v>1.72</v>
      </c>
      <c r="AK49" s="106">
        <f t="shared" si="17"/>
        <v>2.0180000000000002</v>
      </c>
      <c r="AL49" s="106">
        <f t="shared" si="17"/>
        <v>2.218</v>
      </c>
      <c r="AM49" s="106">
        <f t="shared" si="17"/>
        <v>2.4180000000000001</v>
      </c>
      <c r="AN49" s="107">
        <f t="shared" si="17"/>
        <v>2.6180000000000003</v>
      </c>
      <c r="AO49" s="90">
        <f>0.02+0.02*BK42</f>
        <v>0.42000000000000004</v>
      </c>
      <c r="AP49" s="106">
        <f>0.02+0.02*BL42</f>
        <v>0.54</v>
      </c>
      <c r="AQ49" s="35">
        <f>0.02+0.02*BM42</f>
        <v>0.82000000000000006</v>
      </c>
      <c r="AR49" s="36">
        <f>0.02+0.02*BN42</f>
        <v>1.018</v>
      </c>
    </row>
    <row r="50" spans="1:160" s="7" customFormat="1" ht="15" hidden="1" customHeight="1" thickBot="1" x14ac:dyDescent="0.35">
      <c r="A50" s="1238"/>
      <c r="B50" s="1277" t="s">
        <v>180</v>
      </c>
      <c r="C50" s="1278"/>
      <c r="D50" s="1278"/>
      <c r="E50" s="304">
        <f>AVERAGE(I50:BC50)</f>
        <v>734.36111111111109</v>
      </c>
      <c r="F50" s="305">
        <f t="shared" si="14"/>
        <v>426.21913580246917</v>
      </c>
      <c r="G50" s="305">
        <f t="shared" ref="G50:G53" si="18">MIN(I50:BC50)</f>
        <v>87</v>
      </c>
      <c r="H50" s="574">
        <f t="shared" ref="H50:H53" si="19">MAX(I50:BC50)</f>
        <v>2210</v>
      </c>
      <c r="I50" s="575">
        <f>10+(10*I42)</f>
        <v>87</v>
      </c>
      <c r="J50" s="576">
        <f t="shared" ref="J50:W50" si="20">10+(10*J42)</f>
        <v>122</v>
      </c>
      <c r="K50" s="577">
        <f t="shared" si="20"/>
        <v>159</v>
      </c>
      <c r="L50" s="575">
        <f t="shared" si="20"/>
        <v>210</v>
      </c>
      <c r="M50" s="576">
        <f t="shared" si="20"/>
        <v>260</v>
      </c>
      <c r="N50" s="576">
        <f t="shared" si="20"/>
        <v>330</v>
      </c>
      <c r="O50" s="576">
        <f t="shared" si="20"/>
        <v>339</v>
      </c>
      <c r="P50" s="576">
        <f t="shared" si="20"/>
        <v>410</v>
      </c>
      <c r="Q50" s="576">
        <f t="shared" si="20"/>
        <v>460</v>
      </c>
      <c r="R50" s="576">
        <f t="shared" si="20"/>
        <v>509</v>
      </c>
      <c r="S50" s="576">
        <f t="shared" si="20"/>
        <v>609</v>
      </c>
      <c r="T50" s="576">
        <f t="shared" si="20"/>
        <v>709</v>
      </c>
      <c r="U50" s="576">
        <f t="shared" si="20"/>
        <v>809</v>
      </c>
      <c r="V50" s="576">
        <f t="shared" si="20"/>
        <v>1008</v>
      </c>
      <c r="W50" s="577">
        <f t="shared" si="20"/>
        <v>1040</v>
      </c>
      <c r="X50" s="575">
        <f t="shared" ref="X50:AC50" si="21">10+(10*CM42)</f>
        <v>1060</v>
      </c>
      <c r="Y50" s="576">
        <f t="shared" si="21"/>
        <v>1110</v>
      </c>
      <c r="Z50" s="576">
        <f t="shared" si="21"/>
        <v>1410</v>
      </c>
      <c r="AA50" s="576">
        <f t="shared" si="21"/>
        <v>1810</v>
      </c>
      <c r="AB50" s="576">
        <f t="shared" si="21"/>
        <v>2000</v>
      </c>
      <c r="AC50" s="577">
        <f t="shared" si="21"/>
        <v>2210</v>
      </c>
      <c r="AD50" s="575">
        <f t="shared" ref="AD50:AN50" si="22">10+(10*AQ42)</f>
        <v>264</v>
      </c>
      <c r="AE50" s="576">
        <f t="shared" si="22"/>
        <v>330</v>
      </c>
      <c r="AF50" s="576">
        <f t="shared" si="22"/>
        <v>460</v>
      </c>
      <c r="AG50" s="576">
        <f t="shared" si="22"/>
        <v>509</v>
      </c>
      <c r="AH50" s="576">
        <f t="shared" si="22"/>
        <v>609</v>
      </c>
      <c r="AI50" s="576">
        <f t="shared" si="22"/>
        <v>709</v>
      </c>
      <c r="AJ50" s="576">
        <f t="shared" si="22"/>
        <v>860</v>
      </c>
      <c r="AK50" s="576">
        <f t="shared" si="22"/>
        <v>1009</v>
      </c>
      <c r="AL50" s="576">
        <f t="shared" si="22"/>
        <v>1109</v>
      </c>
      <c r="AM50" s="576">
        <f t="shared" si="22"/>
        <v>1209</v>
      </c>
      <c r="AN50" s="577">
        <f t="shared" si="22"/>
        <v>1309</v>
      </c>
      <c r="AO50" s="575">
        <f>10+(10*BK42)</f>
        <v>210</v>
      </c>
      <c r="AP50" s="576">
        <f>10+(10*BL42)</f>
        <v>270</v>
      </c>
      <c r="AQ50" s="576">
        <f>10+(10*BM42)</f>
        <v>410</v>
      </c>
      <c r="AR50" s="577">
        <f>10+(10*BN42)</f>
        <v>509</v>
      </c>
    </row>
    <row r="51" spans="1:160" s="6" customFormat="1" ht="15" hidden="1" customHeight="1" x14ac:dyDescent="0.3">
      <c r="A51" s="1239" t="s">
        <v>90</v>
      </c>
      <c r="B51" s="1255" t="s">
        <v>181</v>
      </c>
      <c r="C51" s="1256"/>
      <c r="D51" s="285" t="s">
        <v>184</v>
      </c>
      <c r="E51" s="290">
        <f>AVERAGE(I51:BC51)</f>
        <v>1.1642013888888891</v>
      </c>
      <c r="F51" s="505">
        <f t="shared" si="14"/>
        <v>9.2013888888888597E-3</v>
      </c>
      <c r="G51" s="291">
        <f t="shared" si="18"/>
        <v>1.13375</v>
      </c>
      <c r="H51" s="630">
        <f t="shared" si="19"/>
        <v>1.19</v>
      </c>
      <c r="I51" s="553">
        <f t="shared" ref="I51:W51" si="23">I37/0.8</f>
        <v>1.1675</v>
      </c>
      <c r="J51" s="554">
        <f t="shared" si="23"/>
        <v>1.15625</v>
      </c>
      <c r="K51" s="555">
        <f t="shared" si="23"/>
        <v>1.16875</v>
      </c>
      <c r="L51" s="553">
        <f t="shared" si="23"/>
        <v>1.18</v>
      </c>
      <c r="M51" s="554">
        <f t="shared" si="23"/>
        <v>1.19</v>
      </c>
      <c r="N51" s="554">
        <f t="shared" si="23"/>
        <v>1.1812499999999999</v>
      </c>
      <c r="O51" s="554">
        <f t="shared" si="23"/>
        <v>1.18</v>
      </c>
      <c r="P51" s="554">
        <f t="shared" si="23"/>
        <v>1.16625</v>
      </c>
      <c r="Q51" s="554">
        <f t="shared" si="23"/>
        <v>1.15625</v>
      </c>
      <c r="R51" s="554">
        <f t="shared" si="23"/>
        <v>1.1475</v>
      </c>
      <c r="S51" s="554">
        <f t="shared" si="23"/>
        <v>1.1512499999999999</v>
      </c>
      <c r="T51" s="554">
        <f t="shared" si="23"/>
        <v>1.155</v>
      </c>
      <c r="U51" s="554">
        <f t="shared" si="23"/>
        <v>1.1599999999999999</v>
      </c>
      <c r="V51" s="554">
        <f t="shared" si="23"/>
        <v>1.1675</v>
      </c>
      <c r="W51" s="555">
        <f t="shared" si="23"/>
        <v>1.1675</v>
      </c>
      <c r="X51" s="553">
        <f t="shared" ref="X51:AC51" si="24">CM37/0.8</f>
        <v>1.1625000000000001</v>
      </c>
      <c r="Y51" s="554">
        <f t="shared" si="24"/>
        <v>1.1625000000000001</v>
      </c>
      <c r="Z51" s="554">
        <f t="shared" si="24"/>
        <v>1.1625000000000001</v>
      </c>
      <c r="AA51" s="554">
        <f t="shared" si="24"/>
        <v>1.16875</v>
      </c>
      <c r="AB51" s="554">
        <f t="shared" si="24"/>
        <v>1.1712499999999999</v>
      </c>
      <c r="AC51" s="555">
        <f t="shared" si="24"/>
        <v>1.1749999999999998</v>
      </c>
      <c r="AD51" s="553">
        <f t="shared" ref="AD51:AN51" si="25">AQ37/0.8</f>
        <v>1.1824999999999999</v>
      </c>
      <c r="AE51" s="554">
        <f t="shared" si="25"/>
        <v>1.17875</v>
      </c>
      <c r="AF51" s="554">
        <f t="shared" si="25"/>
        <v>1.1712499999999999</v>
      </c>
      <c r="AG51" s="554">
        <f t="shared" si="25"/>
        <v>1.17</v>
      </c>
      <c r="AH51" s="554">
        <f t="shared" si="25"/>
        <v>1.16875</v>
      </c>
      <c r="AI51" s="554">
        <f t="shared" si="25"/>
        <v>1.16625</v>
      </c>
      <c r="AJ51" s="554">
        <f t="shared" si="25"/>
        <v>1.1637500000000001</v>
      </c>
      <c r="AK51" s="554">
        <f t="shared" si="25"/>
        <v>1.1625000000000001</v>
      </c>
      <c r="AL51" s="554">
        <f t="shared" si="25"/>
        <v>1.1625000000000001</v>
      </c>
      <c r="AM51" s="554">
        <f t="shared" si="25"/>
        <v>1.1612499999999999</v>
      </c>
      <c r="AN51" s="555">
        <f t="shared" si="25"/>
        <v>1.1612499999999999</v>
      </c>
      <c r="AO51" s="553">
        <f>BK37/0.8</f>
        <v>1.1499999999999999</v>
      </c>
      <c r="AP51" s="554">
        <f>BL37/0.8</f>
        <v>1.14375</v>
      </c>
      <c r="AQ51" s="554">
        <f>BM37/0.8</f>
        <v>1.1375</v>
      </c>
      <c r="AR51" s="555">
        <f>BN37/0.8</f>
        <v>1.13375</v>
      </c>
    </row>
    <row r="52" spans="1:160" s="6" customFormat="1" ht="15" hidden="1" customHeight="1" x14ac:dyDescent="0.3">
      <c r="A52" s="1240"/>
      <c r="B52" s="1253" t="s">
        <v>89</v>
      </c>
      <c r="C52" s="1253"/>
      <c r="D52" s="298" t="s">
        <v>183</v>
      </c>
      <c r="E52" s="293">
        <f>AVERAGE(I52:BC52)</f>
        <v>10.23341174956898</v>
      </c>
      <c r="F52" s="227">
        <f t="shared" si="14"/>
        <v>3.1165058605222935</v>
      </c>
      <c r="G52" s="289">
        <f t="shared" si="18"/>
        <v>3.4799999999999995</v>
      </c>
      <c r="H52" s="629">
        <f t="shared" si="19"/>
        <v>19.082568807339449</v>
      </c>
      <c r="I52" s="318">
        <f>I49/I46</f>
        <v>3.4799999999999995</v>
      </c>
      <c r="J52" s="162">
        <f t="shared" ref="J52:W52" si="26">J49/J46</f>
        <v>4.784313725490196</v>
      </c>
      <c r="K52" s="163">
        <f t="shared" si="26"/>
        <v>5.389830508474577</v>
      </c>
      <c r="L52" s="318">
        <f t="shared" si="26"/>
        <v>6.5625000000000009</v>
      </c>
      <c r="M52" s="162">
        <f t="shared" si="26"/>
        <v>8.125</v>
      </c>
      <c r="N52" s="162">
        <f t="shared" si="26"/>
        <v>8.0487804878048781</v>
      </c>
      <c r="O52" s="162">
        <f t="shared" si="26"/>
        <v>8.4749999999999996</v>
      </c>
      <c r="P52" s="162">
        <f t="shared" si="26"/>
        <v>10.25</v>
      </c>
      <c r="Q52" s="162">
        <f t="shared" si="26"/>
        <v>11.5</v>
      </c>
      <c r="R52" s="162">
        <f t="shared" si="26"/>
        <v>12.725</v>
      </c>
      <c r="S52" s="162">
        <f t="shared" si="26"/>
        <v>13.167567567567568</v>
      </c>
      <c r="T52" s="162">
        <f t="shared" si="26"/>
        <v>14.694300518134716</v>
      </c>
      <c r="U52" s="162">
        <f t="shared" si="26"/>
        <v>16.019801980198018</v>
      </c>
      <c r="V52" s="162">
        <f t="shared" si="26"/>
        <v>18.495412844036696</v>
      </c>
      <c r="W52" s="163">
        <f t="shared" si="26"/>
        <v>19.082568807339449</v>
      </c>
      <c r="X52" s="318">
        <f t="shared" ref="X52:AC53" si="27">X49/CM46</f>
        <v>6.7301587301587302</v>
      </c>
      <c r="Y52" s="162">
        <f t="shared" si="27"/>
        <v>7.0476190476190483</v>
      </c>
      <c r="Z52" s="162">
        <f t="shared" si="27"/>
        <v>8.9523809523809526</v>
      </c>
      <c r="AA52" s="162">
        <f t="shared" si="27"/>
        <v>9.7050938337801611</v>
      </c>
      <c r="AB52" s="162">
        <f t="shared" si="27"/>
        <v>10.723860589812332</v>
      </c>
      <c r="AC52" s="163">
        <f t="shared" si="27"/>
        <v>11.849865951742627</v>
      </c>
      <c r="AD52" s="318">
        <f t="shared" ref="AD52:AN53" si="28">AD49/AQ46</f>
        <v>5.9931895573212266</v>
      </c>
      <c r="AE52" s="162">
        <f t="shared" si="28"/>
        <v>7.1661237785016292</v>
      </c>
      <c r="AF52" s="162">
        <f t="shared" si="28"/>
        <v>9.3306288032454372</v>
      </c>
      <c r="AG52" s="162">
        <f t="shared" si="28"/>
        <v>9.9220272904483444</v>
      </c>
      <c r="AH52" s="162">
        <f t="shared" si="28"/>
        <v>9.62085308056872</v>
      </c>
      <c r="AI52" s="162">
        <f t="shared" si="28"/>
        <v>11.200631911532387</v>
      </c>
      <c r="AJ52" s="162">
        <f t="shared" si="28"/>
        <v>13.58609794628752</v>
      </c>
      <c r="AK52" s="162">
        <f t="shared" si="28"/>
        <v>12.304878048780489</v>
      </c>
      <c r="AL52" s="162">
        <f t="shared" si="28"/>
        <v>13.524390243902438</v>
      </c>
      <c r="AM52" s="162">
        <f t="shared" si="28"/>
        <v>14.74390243902439</v>
      </c>
      <c r="AN52" s="163">
        <f t="shared" si="28"/>
        <v>15.963414634146343</v>
      </c>
      <c r="AO52" s="318">
        <f t="shared" ref="AO52:AR53" si="29">AO49/BK46</f>
        <v>4.7191011235955065</v>
      </c>
      <c r="AP52" s="162">
        <f t="shared" si="29"/>
        <v>6.1016949152542379</v>
      </c>
      <c r="AQ52" s="162">
        <f t="shared" si="29"/>
        <v>8.2164328657314627</v>
      </c>
      <c r="AR52" s="163">
        <f t="shared" si="29"/>
        <v>10.200400801603207</v>
      </c>
    </row>
    <row r="53" spans="1:160" s="6" customFormat="1" ht="15" hidden="1" customHeight="1" thickBot="1" x14ac:dyDescent="0.35">
      <c r="A53" s="1241"/>
      <c r="B53" s="1254"/>
      <c r="C53" s="1254"/>
      <c r="D53" s="299" t="s">
        <v>182</v>
      </c>
      <c r="E53" s="295">
        <f>AVERAGE(I53:BC53)</f>
        <v>4.7622803940102987</v>
      </c>
      <c r="F53" s="219">
        <f t="shared" si="14"/>
        <v>1.684099529692572</v>
      </c>
      <c r="G53" s="296">
        <f t="shared" si="18"/>
        <v>1.4262295081967213</v>
      </c>
      <c r="H53" s="628">
        <f t="shared" si="19"/>
        <v>10.556451612903226</v>
      </c>
      <c r="I53" s="320">
        <f>I50/I47</f>
        <v>1.4262295081967213</v>
      </c>
      <c r="J53" s="610">
        <f t="shared" ref="J53:W53" si="30">J50/J47</f>
        <v>1.9365079365079365</v>
      </c>
      <c r="K53" s="611">
        <f t="shared" si="30"/>
        <v>1.6736842105263159</v>
      </c>
      <c r="L53" s="320">
        <f t="shared" si="30"/>
        <v>2.0792079207920793</v>
      </c>
      <c r="M53" s="610">
        <f t="shared" si="30"/>
        <v>2.5742574257425743</v>
      </c>
      <c r="N53" s="610">
        <f t="shared" si="30"/>
        <v>2.323943661971831</v>
      </c>
      <c r="O53" s="610">
        <f t="shared" si="30"/>
        <v>2.8016528925619837</v>
      </c>
      <c r="P53" s="610">
        <f t="shared" si="30"/>
        <v>3.3884297520661155</v>
      </c>
      <c r="Q53" s="610">
        <f t="shared" si="30"/>
        <v>3.8016528925619837</v>
      </c>
      <c r="R53" s="610">
        <f t="shared" si="30"/>
        <v>4.2066115702479339</v>
      </c>
      <c r="S53" s="610">
        <f t="shared" si="30"/>
        <v>4.7209302325581399</v>
      </c>
      <c r="T53" s="610">
        <f t="shared" si="30"/>
        <v>5.1751824817518246</v>
      </c>
      <c r="U53" s="610">
        <f t="shared" si="30"/>
        <v>5.5410958904109586</v>
      </c>
      <c r="V53" s="610">
        <f t="shared" si="30"/>
        <v>6.2222222222222223</v>
      </c>
      <c r="W53" s="611">
        <f t="shared" si="30"/>
        <v>6.4197530864197532</v>
      </c>
      <c r="X53" s="320">
        <f t="shared" si="27"/>
        <v>4.274193548387097</v>
      </c>
      <c r="Y53" s="610">
        <f t="shared" si="27"/>
        <v>4.475806451612903</v>
      </c>
      <c r="Z53" s="610">
        <f t="shared" si="27"/>
        <v>5.685483870967742</v>
      </c>
      <c r="AA53" s="610">
        <f t="shared" si="27"/>
        <v>5.370919881305638</v>
      </c>
      <c r="AB53" s="610">
        <f t="shared" si="27"/>
        <v>5.9347181008902075</v>
      </c>
      <c r="AC53" s="611">
        <f t="shared" si="27"/>
        <v>6.5578635014836797</v>
      </c>
      <c r="AD53" s="320">
        <f t="shared" si="28"/>
        <v>4.1904761904761907</v>
      </c>
      <c r="AE53" s="610">
        <f t="shared" si="28"/>
        <v>4.647887323943662</v>
      </c>
      <c r="AF53" s="610">
        <f t="shared" si="28"/>
        <v>5.4761904761904763</v>
      </c>
      <c r="AG53" s="610">
        <f t="shared" si="28"/>
        <v>5.5326086956521738</v>
      </c>
      <c r="AH53" s="610">
        <f t="shared" si="28"/>
        <v>4.3499999999999996</v>
      </c>
      <c r="AI53" s="610">
        <f t="shared" si="28"/>
        <v>5.0642857142857141</v>
      </c>
      <c r="AJ53" s="610">
        <f t="shared" si="28"/>
        <v>6.1428571428571432</v>
      </c>
      <c r="AK53" s="610">
        <f t="shared" si="28"/>
        <v>8.137096774193548</v>
      </c>
      <c r="AL53" s="610">
        <f t="shared" si="28"/>
        <v>8.943548387096774</v>
      </c>
      <c r="AM53" s="610">
        <f t="shared" si="28"/>
        <v>9.75</v>
      </c>
      <c r="AN53" s="611">
        <f t="shared" si="28"/>
        <v>10.556451612903226</v>
      </c>
      <c r="AO53" s="320">
        <f t="shared" si="29"/>
        <v>1.8103448275862069</v>
      </c>
      <c r="AP53" s="610">
        <f t="shared" si="29"/>
        <v>2.3275862068965516</v>
      </c>
      <c r="AQ53" s="610">
        <f t="shared" si="29"/>
        <v>3.5344827586206895</v>
      </c>
      <c r="AR53" s="611">
        <f t="shared" si="29"/>
        <v>4.3879310344827589</v>
      </c>
    </row>
    <row r="54" spans="1:160" s="566" customFormat="1" ht="30" customHeight="1" thickBot="1" x14ac:dyDescent="0.35">
      <c r="A54" s="565"/>
    </row>
    <row r="55" spans="1:160" ht="15" customHeight="1" thickBot="1" x14ac:dyDescent="0.35">
      <c r="A55" s="253" t="s">
        <v>281</v>
      </c>
      <c r="B55" s="254"/>
      <c r="C55" s="254"/>
      <c r="D55" s="563" t="s">
        <v>281</v>
      </c>
      <c r="E55" s="1274" t="s">
        <v>281</v>
      </c>
      <c r="F55" s="1275"/>
      <c r="G55" s="1275"/>
      <c r="H55" s="1276"/>
      <c r="I55" s="1181" t="s">
        <v>281</v>
      </c>
      <c r="J55" s="1182"/>
      <c r="K55" s="1182"/>
      <c r="L55" s="1182"/>
      <c r="M55" s="1182"/>
      <c r="N55" s="1182"/>
      <c r="O55" s="1183"/>
      <c r="P55" s="1269" t="s">
        <v>281</v>
      </c>
      <c r="Q55" s="1270"/>
      <c r="R55" s="1270"/>
      <c r="S55" s="1271"/>
      <c r="T55" s="1269" t="s">
        <v>281</v>
      </c>
      <c r="U55" s="1270"/>
      <c r="V55" s="1270"/>
      <c r="W55" s="1271"/>
      <c r="X55" s="1269" t="s">
        <v>281</v>
      </c>
      <c r="Y55" s="1271"/>
      <c r="Z55" s="1300" t="s">
        <v>281</v>
      </c>
      <c r="AA55" s="1301"/>
      <c r="AB55" s="1301"/>
      <c r="AC55" s="1301"/>
      <c r="AD55" s="1301"/>
      <c r="AE55" s="1301"/>
      <c r="AF55" s="1302"/>
      <c r="AG55" s="1181" t="s">
        <v>281</v>
      </c>
      <c r="AH55" s="1182"/>
      <c r="AI55" s="1182"/>
      <c r="AJ55" s="1182"/>
      <c r="AK55" s="1183"/>
      <c r="AL55" s="1181" t="s">
        <v>281</v>
      </c>
      <c r="AM55" s="1183"/>
      <c r="AN55" s="1395" t="s">
        <v>281</v>
      </c>
      <c r="AO55" s="1396"/>
      <c r="AP55" s="1396"/>
      <c r="AQ55" s="1396"/>
      <c r="AR55" s="1396"/>
      <c r="AS55" s="1396"/>
      <c r="AT55" s="1396"/>
      <c r="AU55" s="1396"/>
      <c r="AV55" s="1396"/>
      <c r="AW55" s="1396"/>
      <c r="AX55" s="1396"/>
      <c r="AY55" s="1396"/>
      <c r="AZ55" s="1396"/>
      <c r="BA55" s="1396"/>
      <c r="BB55" s="1396"/>
      <c r="BC55" s="1396"/>
      <c r="BD55" s="1396"/>
      <c r="BE55" s="1396"/>
      <c r="BF55" s="1396"/>
      <c r="BG55" s="1396"/>
      <c r="BH55" s="1396"/>
      <c r="BI55" s="1396"/>
      <c r="BJ55" s="1397"/>
      <c r="BK55" s="1300" t="s">
        <v>281</v>
      </c>
      <c r="BL55" s="1301"/>
      <c r="BM55" s="1301"/>
      <c r="BN55" s="1301"/>
      <c r="BO55" s="1301"/>
      <c r="BP55" s="1301"/>
      <c r="BQ55" s="1301"/>
      <c r="BR55" s="1301"/>
      <c r="BS55" s="1301"/>
      <c r="BT55" s="1301"/>
      <c r="BU55" s="1301"/>
      <c r="BV55" s="1301"/>
      <c r="BW55" s="1301"/>
      <c r="BX55" s="1301"/>
      <c r="BY55" s="1301"/>
      <c r="BZ55" s="1301"/>
      <c r="CA55" s="1301"/>
      <c r="CB55" s="1301"/>
      <c r="CC55" s="1301"/>
      <c r="CD55" s="1301"/>
      <c r="CE55" s="1301"/>
      <c r="CF55" s="1302"/>
      <c r="CG55" s="1112" t="s">
        <v>281</v>
      </c>
      <c r="CH55" s="1301" t="s">
        <v>281</v>
      </c>
      <c r="CI55" s="1301"/>
      <c r="CJ55" s="1301"/>
      <c r="CK55" s="1301"/>
      <c r="CL55" s="1301"/>
      <c r="CM55" s="1301"/>
      <c r="CN55" s="1301"/>
      <c r="CO55" s="1301"/>
      <c r="CP55" s="1301"/>
      <c r="CQ55" s="1301"/>
      <c r="CR55" s="1302"/>
      <c r="CS55" s="1300" t="s">
        <v>281</v>
      </c>
      <c r="CT55" s="1301"/>
      <c r="CU55" s="1301"/>
      <c r="CV55" s="1302"/>
      <c r="CW55" s="1300" t="s">
        <v>281</v>
      </c>
      <c r="CX55" s="1301"/>
      <c r="CY55" s="1301"/>
      <c r="CZ55" s="1302"/>
      <c r="DA55" s="1300" t="s">
        <v>281</v>
      </c>
      <c r="DB55" s="1301"/>
      <c r="DC55" s="1301"/>
      <c r="DD55" s="1302"/>
      <c r="DE55" s="1300" t="s">
        <v>281</v>
      </c>
      <c r="DF55" s="1301"/>
      <c r="DG55" s="1301"/>
      <c r="DH55" s="1302"/>
      <c r="DI55" s="1188" t="s">
        <v>281</v>
      </c>
      <c r="DJ55" s="1163"/>
      <c r="DK55" s="1163"/>
      <c r="DL55" s="1163"/>
      <c r="DM55" s="1163"/>
      <c r="DN55" s="1163"/>
      <c r="DO55" s="1164"/>
      <c r="DP55" s="1188" t="s">
        <v>281</v>
      </c>
      <c r="DQ55" s="1163"/>
      <c r="DR55" s="1163"/>
      <c r="DS55" s="1163"/>
      <c r="DT55" s="1163"/>
      <c r="DU55" s="1163"/>
      <c r="DV55" s="1164"/>
      <c r="DW55" s="1188" t="s">
        <v>281</v>
      </c>
      <c r="DX55" s="1163"/>
      <c r="DY55" s="1163"/>
      <c r="DZ55" s="1163"/>
      <c r="EA55" s="1163"/>
      <c r="EB55" s="1163"/>
      <c r="EC55" s="1163"/>
      <c r="ED55" s="1163"/>
      <c r="EE55" s="1163"/>
      <c r="EF55" s="1164"/>
      <c r="EG55" s="1188" t="s">
        <v>281</v>
      </c>
      <c r="EH55" s="1163"/>
      <c r="EI55" s="1103" t="s">
        <v>281</v>
      </c>
      <c r="EJ55" s="1103" t="s">
        <v>281</v>
      </c>
      <c r="EK55" s="1188" t="s">
        <v>281</v>
      </c>
      <c r="EL55" s="1163"/>
      <c r="EM55" s="1103" t="s">
        <v>281</v>
      </c>
      <c r="EN55" s="1188" t="s">
        <v>281</v>
      </c>
      <c r="EO55" s="1163"/>
      <c r="EP55" s="1163"/>
      <c r="EQ55" s="1163"/>
      <c r="ER55" s="1163"/>
      <c r="ES55" s="1163"/>
      <c r="ET55" s="1163"/>
      <c r="EU55" s="1163"/>
      <c r="EV55" s="1163"/>
      <c r="EW55" s="1163"/>
      <c r="EX55" s="1163"/>
      <c r="EY55" s="1164"/>
      <c r="EZ55" s="1103" t="s">
        <v>281</v>
      </c>
      <c r="FA55" s="1188" t="s">
        <v>281</v>
      </c>
      <c r="FB55" s="1163"/>
      <c r="FC55" s="1163"/>
      <c r="FD55" s="1164"/>
    </row>
    <row r="56" spans="1:160" s="7" customFormat="1" ht="40.049999999999997" customHeight="1" thickBot="1" x14ac:dyDescent="0.35">
      <c r="A56" s="1257">
        <f>COUNTA(I56:AAA56)</f>
        <v>152</v>
      </c>
      <c r="B56" s="1258"/>
      <c r="C56" s="1259"/>
      <c r="D56" s="103" t="s">
        <v>0</v>
      </c>
      <c r="E56" s="247" t="s">
        <v>75</v>
      </c>
      <c r="F56" s="790" t="s">
        <v>546</v>
      </c>
      <c r="G56" s="192" t="s">
        <v>76</v>
      </c>
      <c r="H56" s="345" t="s">
        <v>77</v>
      </c>
      <c r="I56" s="588" t="s">
        <v>330</v>
      </c>
      <c r="J56" s="591" t="s">
        <v>331</v>
      </c>
      <c r="K56" s="591" t="s">
        <v>332</v>
      </c>
      <c r="L56" s="591" t="s">
        <v>333</v>
      </c>
      <c r="M56" s="591" t="s">
        <v>334</v>
      </c>
      <c r="N56" s="591" t="s">
        <v>335</v>
      </c>
      <c r="O56" s="595" t="s">
        <v>336</v>
      </c>
      <c r="P56" s="467" t="s">
        <v>344</v>
      </c>
      <c r="Q56" s="586" t="s">
        <v>345</v>
      </c>
      <c r="R56" s="586" t="s">
        <v>346</v>
      </c>
      <c r="S56" s="595" t="s">
        <v>347</v>
      </c>
      <c r="T56" s="10" t="s">
        <v>303</v>
      </c>
      <c r="U56" s="10" t="s">
        <v>304</v>
      </c>
      <c r="V56" s="10" t="s">
        <v>305</v>
      </c>
      <c r="W56" s="11" t="s">
        <v>306</v>
      </c>
      <c r="X56" s="467" t="s">
        <v>348</v>
      </c>
      <c r="Y56" s="1017" t="s">
        <v>349</v>
      </c>
      <c r="Z56" s="570" t="s">
        <v>288</v>
      </c>
      <c r="AA56" s="593" t="s">
        <v>289</v>
      </c>
      <c r="AB56" s="593" t="s">
        <v>290</v>
      </c>
      <c r="AC56" s="593" t="s">
        <v>292</v>
      </c>
      <c r="AD56" s="593" t="s">
        <v>293</v>
      </c>
      <c r="AE56" s="593" t="s">
        <v>876</v>
      </c>
      <c r="AF56" s="571" t="s">
        <v>370</v>
      </c>
      <c r="AG56" s="589" t="s">
        <v>362</v>
      </c>
      <c r="AH56" s="586" t="s">
        <v>363</v>
      </c>
      <c r="AI56" s="586" t="s">
        <v>698</v>
      </c>
      <c r="AJ56" s="586" t="s">
        <v>699</v>
      </c>
      <c r="AK56" s="595" t="s">
        <v>700</v>
      </c>
      <c r="AL56" s="985" t="s">
        <v>608</v>
      </c>
      <c r="AM56" s="902" t="s">
        <v>609</v>
      </c>
      <c r="AN56" s="467" t="s">
        <v>751</v>
      </c>
      <c r="AO56" s="10" t="s">
        <v>752</v>
      </c>
      <c r="AP56" s="10" t="s">
        <v>753</v>
      </c>
      <c r="AQ56" s="10" t="s">
        <v>754</v>
      </c>
      <c r="AR56" s="10" t="s">
        <v>755</v>
      </c>
      <c r="AS56" s="10" t="s">
        <v>756</v>
      </c>
      <c r="AT56" s="10" t="s">
        <v>757</v>
      </c>
      <c r="AU56" s="10" t="s">
        <v>613</v>
      </c>
      <c r="AV56" s="10" t="s">
        <v>614</v>
      </c>
      <c r="AW56" s="10" t="s">
        <v>615</v>
      </c>
      <c r="AX56" s="10" t="s">
        <v>616</v>
      </c>
      <c r="AY56" s="10" t="s">
        <v>617</v>
      </c>
      <c r="AZ56" s="10" t="s">
        <v>702</v>
      </c>
      <c r="BA56" s="10" t="s">
        <v>703</v>
      </c>
      <c r="BB56" s="10" t="s">
        <v>704</v>
      </c>
      <c r="BC56" s="10" t="s">
        <v>705</v>
      </c>
      <c r="BD56" s="10" t="s">
        <v>706</v>
      </c>
      <c r="BE56" s="10" t="s">
        <v>758</v>
      </c>
      <c r="BF56" s="10" t="s">
        <v>618</v>
      </c>
      <c r="BG56" s="10" t="s">
        <v>759</v>
      </c>
      <c r="BH56" s="10" t="s">
        <v>619</v>
      </c>
      <c r="BI56" s="10" t="s">
        <v>760</v>
      </c>
      <c r="BJ56" s="11" t="s">
        <v>761</v>
      </c>
      <c r="BK56" s="467" t="s">
        <v>854</v>
      </c>
      <c r="BL56" s="10" t="s">
        <v>855</v>
      </c>
      <c r="BM56" s="10" t="s">
        <v>856</v>
      </c>
      <c r="BN56" s="10" t="s">
        <v>857</v>
      </c>
      <c r="BO56" s="10" t="s">
        <v>858</v>
      </c>
      <c r="BP56" s="10" t="s">
        <v>859</v>
      </c>
      <c r="BQ56" s="10" t="s">
        <v>860</v>
      </c>
      <c r="BR56" s="10" t="s">
        <v>861</v>
      </c>
      <c r="BS56" s="10" t="s">
        <v>862</v>
      </c>
      <c r="BT56" s="10" t="s">
        <v>863</v>
      </c>
      <c r="BU56" s="10" t="s">
        <v>864</v>
      </c>
      <c r="BV56" s="10" t="s">
        <v>865</v>
      </c>
      <c r="BW56" s="10" t="s">
        <v>866</v>
      </c>
      <c r="BX56" s="10" t="s">
        <v>867</v>
      </c>
      <c r="BY56" s="10" t="s">
        <v>868</v>
      </c>
      <c r="BZ56" s="10" t="s">
        <v>869</v>
      </c>
      <c r="CA56" s="10" t="s">
        <v>870</v>
      </c>
      <c r="CB56" s="10" t="s">
        <v>871</v>
      </c>
      <c r="CC56" s="10" t="s">
        <v>872</v>
      </c>
      <c r="CD56" s="10" t="s">
        <v>873</v>
      </c>
      <c r="CE56" s="10" t="s">
        <v>874</v>
      </c>
      <c r="CF56" s="11" t="s">
        <v>875</v>
      </c>
      <c r="CG56" s="1113" t="s">
        <v>301</v>
      </c>
      <c r="CH56" s="466" t="s">
        <v>769</v>
      </c>
      <c r="CI56" s="466" t="s">
        <v>770</v>
      </c>
      <c r="CJ56" s="466" t="s">
        <v>771</v>
      </c>
      <c r="CK56" s="466" t="s">
        <v>772</v>
      </c>
      <c r="CL56" s="466" t="s">
        <v>773</v>
      </c>
      <c r="CM56" s="466" t="s">
        <v>774</v>
      </c>
      <c r="CN56" s="466" t="s">
        <v>775</v>
      </c>
      <c r="CO56" s="466" t="s">
        <v>776</v>
      </c>
      <c r="CP56" s="10" t="s">
        <v>779</v>
      </c>
      <c r="CQ56" s="466" t="s">
        <v>777</v>
      </c>
      <c r="CR56" s="11" t="s">
        <v>778</v>
      </c>
      <c r="CS56" s="467" t="s">
        <v>878</v>
      </c>
      <c r="CT56" s="466" t="s">
        <v>879</v>
      </c>
      <c r="CU56" s="466" t="s">
        <v>880</v>
      </c>
      <c r="CV56" s="465" t="s">
        <v>881</v>
      </c>
      <c r="CW56" s="467" t="s">
        <v>882</v>
      </c>
      <c r="CX56" s="466" t="s">
        <v>883</v>
      </c>
      <c r="CY56" s="466" t="s">
        <v>884</v>
      </c>
      <c r="CZ56" s="465" t="s">
        <v>885</v>
      </c>
      <c r="DA56" s="467" t="s">
        <v>886</v>
      </c>
      <c r="DB56" s="466" t="s">
        <v>887</v>
      </c>
      <c r="DC56" s="466" t="s">
        <v>888</v>
      </c>
      <c r="DD56" s="465" t="s">
        <v>889</v>
      </c>
      <c r="DE56" s="467" t="s">
        <v>890</v>
      </c>
      <c r="DF56" s="466" t="s">
        <v>891</v>
      </c>
      <c r="DG56" s="466" t="s">
        <v>892</v>
      </c>
      <c r="DH56" s="465" t="s">
        <v>893</v>
      </c>
      <c r="DI56" s="1032" t="s">
        <v>294</v>
      </c>
      <c r="DJ56" s="877" t="s">
        <v>295</v>
      </c>
      <c r="DK56" s="877" t="s">
        <v>296</v>
      </c>
      <c r="DL56" s="877" t="s">
        <v>297</v>
      </c>
      <c r="DM56" s="877" t="s">
        <v>298</v>
      </c>
      <c r="DN56" s="877" t="s">
        <v>299</v>
      </c>
      <c r="DO56" s="984" t="s">
        <v>300</v>
      </c>
      <c r="DP56" s="1032" t="s">
        <v>337</v>
      </c>
      <c r="DQ56" s="877" t="s">
        <v>338</v>
      </c>
      <c r="DR56" s="877" t="s">
        <v>339</v>
      </c>
      <c r="DS56" s="877" t="s">
        <v>340</v>
      </c>
      <c r="DT56" s="877" t="s">
        <v>341</v>
      </c>
      <c r="DU56" s="877" t="s">
        <v>342</v>
      </c>
      <c r="DV56" s="984" t="s">
        <v>343</v>
      </c>
      <c r="DW56" s="1032" t="s">
        <v>762</v>
      </c>
      <c r="DX56" s="877" t="s">
        <v>620</v>
      </c>
      <c r="DY56" s="877" t="s">
        <v>763</v>
      </c>
      <c r="DZ56" s="877" t="s">
        <v>764</v>
      </c>
      <c r="EA56" s="877" t="s">
        <v>765</v>
      </c>
      <c r="EB56" s="877" t="s">
        <v>766</v>
      </c>
      <c r="EC56" s="877" t="s">
        <v>767</v>
      </c>
      <c r="ED56" s="877" t="s">
        <v>621</v>
      </c>
      <c r="EE56" s="877" t="s">
        <v>768</v>
      </c>
      <c r="EF56" s="984" t="s">
        <v>622</v>
      </c>
      <c r="EG56" s="1032" t="s">
        <v>611</v>
      </c>
      <c r="EH56" s="1095" t="s">
        <v>612</v>
      </c>
      <c r="EI56" s="1104" t="s">
        <v>610</v>
      </c>
      <c r="EJ56" s="1104" t="s">
        <v>302</v>
      </c>
      <c r="EK56" s="1032" t="s">
        <v>364</v>
      </c>
      <c r="EL56" s="1095" t="s">
        <v>365</v>
      </c>
      <c r="EM56" s="1104" t="s">
        <v>366</v>
      </c>
      <c r="EN56" s="983" t="s">
        <v>351</v>
      </c>
      <c r="EO56" s="877" t="s">
        <v>352</v>
      </c>
      <c r="EP56" s="877" t="s">
        <v>353</v>
      </c>
      <c r="EQ56" s="877" t="s">
        <v>354</v>
      </c>
      <c r="ER56" s="877" t="s">
        <v>355</v>
      </c>
      <c r="ES56" s="877" t="s">
        <v>350</v>
      </c>
      <c r="ET56" s="877" t="s">
        <v>356</v>
      </c>
      <c r="EU56" s="877" t="s">
        <v>357</v>
      </c>
      <c r="EV56" s="877" t="s">
        <v>358</v>
      </c>
      <c r="EW56" s="877" t="s">
        <v>359</v>
      </c>
      <c r="EX56" s="1032" t="s">
        <v>360</v>
      </c>
      <c r="EY56" s="984" t="s">
        <v>361</v>
      </c>
      <c r="EZ56" s="1104" t="s">
        <v>291</v>
      </c>
      <c r="FA56" s="983" t="s">
        <v>284</v>
      </c>
      <c r="FB56" s="877" t="s">
        <v>285</v>
      </c>
      <c r="FC56" s="1032" t="s">
        <v>286</v>
      </c>
      <c r="FD56" s="984" t="s">
        <v>287</v>
      </c>
    </row>
    <row r="57" spans="1:160" s="7" customFormat="1" ht="15" customHeight="1" thickBot="1" x14ac:dyDescent="0.35">
      <c r="A57" s="1260"/>
      <c r="B57" s="1261"/>
      <c r="C57" s="1262"/>
      <c r="D57" s="102" t="s">
        <v>97</v>
      </c>
      <c r="E57" s="1244" t="s">
        <v>547</v>
      </c>
      <c r="F57" s="1245"/>
      <c r="G57" s="1245"/>
      <c r="H57" s="1246"/>
      <c r="I57" s="1218" t="s">
        <v>34</v>
      </c>
      <c r="J57" s="1219"/>
      <c r="K57" s="1219"/>
      <c r="L57" s="1219"/>
      <c r="M57" s="1219"/>
      <c r="N57" s="1219"/>
      <c r="O57" s="1220"/>
      <c r="P57" s="1218" t="s">
        <v>34</v>
      </c>
      <c r="Q57" s="1219"/>
      <c r="R57" s="1219"/>
      <c r="S57" s="1220"/>
      <c r="T57" s="1218" t="s">
        <v>34</v>
      </c>
      <c r="U57" s="1219"/>
      <c r="V57" s="1219"/>
      <c r="W57" s="1220"/>
      <c r="X57" s="1218" t="s">
        <v>34</v>
      </c>
      <c r="Y57" s="1220"/>
      <c r="Z57" s="1218" t="s">
        <v>34</v>
      </c>
      <c r="AA57" s="1219"/>
      <c r="AB57" s="1219"/>
      <c r="AC57" s="1219"/>
      <c r="AD57" s="1219"/>
      <c r="AE57" s="1219"/>
      <c r="AF57" s="1220"/>
      <c r="AG57" s="1184" t="s">
        <v>214</v>
      </c>
      <c r="AH57" s="1195"/>
      <c r="AI57" s="1195"/>
      <c r="AJ57" s="1195"/>
      <c r="AK57" s="1185"/>
      <c r="AL57" s="1184" t="s">
        <v>214</v>
      </c>
      <c r="AM57" s="1185"/>
      <c r="AN57" s="1398" t="s">
        <v>34</v>
      </c>
      <c r="AO57" s="1399"/>
      <c r="AP57" s="1399"/>
      <c r="AQ57" s="1399"/>
      <c r="AR57" s="1399"/>
      <c r="AS57" s="1399"/>
      <c r="AT57" s="1399"/>
      <c r="AU57" s="1399"/>
      <c r="AV57" s="1399"/>
      <c r="AW57" s="1399"/>
      <c r="AX57" s="1399"/>
      <c r="AY57" s="1399"/>
      <c r="AZ57" s="1399"/>
      <c r="BA57" s="1399"/>
      <c r="BB57" s="1399"/>
      <c r="BC57" s="1399"/>
      <c r="BD57" s="1399"/>
      <c r="BE57" s="1399"/>
      <c r="BF57" s="1399"/>
      <c r="BG57" s="1399"/>
      <c r="BH57" s="1399"/>
      <c r="BI57" s="1399"/>
      <c r="BJ57" s="1400"/>
      <c r="BK57" s="1184" t="s">
        <v>34</v>
      </c>
      <c r="BL57" s="1195"/>
      <c r="BM57" s="1195"/>
      <c r="BN57" s="1195"/>
      <c r="BO57" s="1195"/>
      <c r="BP57" s="1195"/>
      <c r="BQ57" s="1195"/>
      <c r="BR57" s="1195"/>
      <c r="BS57" s="1195"/>
      <c r="BT57" s="1195"/>
      <c r="BU57" s="1195"/>
      <c r="BV57" s="1195"/>
      <c r="BW57" s="1195"/>
      <c r="BX57" s="1195"/>
      <c r="BY57" s="1195"/>
      <c r="BZ57" s="1195"/>
      <c r="CA57" s="1195"/>
      <c r="CB57" s="1195"/>
      <c r="CC57" s="1195"/>
      <c r="CD57" s="1195"/>
      <c r="CE57" s="1195"/>
      <c r="CF57" s="1185"/>
      <c r="CG57" s="1175" t="s">
        <v>34</v>
      </c>
      <c r="CH57" s="1195" t="s">
        <v>34</v>
      </c>
      <c r="CI57" s="1195"/>
      <c r="CJ57" s="1195"/>
      <c r="CK57" s="1195"/>
      <c r="CL57" s="1195"/>
      <c r="CM57" s="1195"/>
      <c r="CN57" s="1195"/>
      <c r="CO57" s="1195"/>
      <c r="CP57" s="1195"/>
      <c r="CQ57" s="1195"/>
      <c r="CR57" s="1185"/>
      <c r="CS57" s="1184" t="s">
        <v>214</v>
      </c>
      <c r="CT57" s="1195"/>
      <c r="CU57" s="1195"/>
      <c r="CV57" s="1185"/>
      <c r="CW57" s="1184" t="s">
        <v>34</v>
      </c>
      <c r="CX57" s="1195"/>
      <c r="CY57" s="1195"/>
      <c r="CZ57" s="1185"/>
      <c r="DA57" s="1184" t="s">
        <v>214</v>
      </c>
      <c r="DB57" s="1195"/>
      <c r="DC57" s="1195"/>
      <c r="DD57" s="1185"/>
      <c r="DE57" s="1184" t="s">
        <v>34</v>
      </c>
      <c r="DF57" s="1195"/>
      <c r="DG57" s="1195"/>
      <c r="DH57" s="1185"/>
      <c r="DI57" s="1177" t="s">
        <v>214</v>
      </c>
      <c r="DJ57" s="1165"/>
      <c r="DK57" s="1165"/>
      <c r="DL57" s="1165"/>
      <c r="DM57" s="1165"/>
      <c r="DN57" s="1165"/>
      <c r="DO57" s="1166"/>
      <c r="DP57" s="1177" t="s">
        <v>34</v>
      </c>
      <c r="DQ57" s="1165"/>
      <c r="DR57" s="1165"/>
      <c r="DS57" s="1165"/>
      <c r="DT57" s="1165"/>
      <c r="DU57" s="1165"/>
      <c r="DV57" s="1166"/>
      <c r="DW57" s="1177" t="s">
        <v>34</v>
      </c>
      <c r="DX57" s="1165"/>
      <c r="DY57" s="1165"/>
      <c r="DZ57" s="1165"/>
      <c r="EA57" s="1165"/>
      <c r="EB57" s="1165"/>
      <c r="EC57" s="1165"/>
      <c r="ED57" s="1165"/>
      <c r="EE57" s="1165"/>
      <c r="EF57" s="1166"/>
      <c r="EG57" s="1177" t="s">
        <v>34</v>
      </c>
      <c r="EH57" s="1165"/>
      <c r="EI57" s="1189" t="s">
        <v>877</v>
      </c>
      <c r="EJ57" s="1189" t="s">
        <v>34</v>
      </c>
      <c r="EK57" s="1177" t="s">
        <v>214</v>
      </c>
      <c r="EL57" s="1165"/>
      <c r="EM57" s="1189" t="s">
        <v>214</v>
      </c>
      <c r="EN57" s="1177" t="s">
        <v>34</v>
      </c>
      <c r="EO57" s="1165"/>
      <c r="EP57" s="1165"/>
      <c r="EQ57" s="1165"/>
      <c r="ER57" s="1165"/>
      <c r="ES57" s="1165"/>
      <c r="ET57" s="1165"/>
      <c r="EU57" s="1165"/>
      <c r="EV57" s="1165"/>
      <c r="EW57" s="1165"/>
      <c r="EX57" s="1165"/>
      <c r="EY57" s="1166"/>
      <c r="EZ57" s="1189" t="s">
        <v>34</v>
      </c>
      <c r="FA57" s="1177" t="s">
        <v>34</v>
      </c>
      <c r="FB57" s="1165"/>
      <c r="FC57" s="1165"/>
      <c r="FD57" s="1166"/>
    </row>
    <row r="58" spans="1:160" s="7" customFormat="1" ht="15" customHeight="1" thickBot="1" x14ac:dyDescent="0.35">
      <c r="A58" s="104" t="s">
        <v>53</v>
      </c>
      <c r="B58" s="192" t="s">
        <v>101</v>
      </c>
      <c r="C58" s="193" t="s">
        <v>2</v>
      </c>
      <c r="D58" s="212" t="s">
        <v>3</v>
      </c>
      <c r="E58" s="1247"/>
      <c r="F58" s="1248"/>
      <c r="G58" s="1248"/>
      <c r="H58" s="1249"/>
      <c r="I58" s="1365"/>
      <c r="J58" s="1366"/>
      <c r="K58" s="1366"/>
      <c r="L58" s="1366"/>
      <c r="M58" s="1366"/>
      <c r="N58" s="1366"/>
      <c r="O58" s="1367"/>
      <c r="P58" s="1221"/>
      <c r="Q58" s="1222"/>
      <c r="R58" s="1222"/>
      <c r="S58" s="1223"/>
      <c r="T58" s="1221"/>
      <c r="U58" s="1222"/>
      <c r="V58" s="1222"/>
      <c r="W58" s="1223"/>
      <c r="X58" s="1221"/>
      <c r="Y58" s="1223"/>
      <c r="Z58" s="1221"/>
      <c r="AA58" s="1222"/>
      <c r="AB58" s="1222"/>
      <c r="AC58" s="1222"/>
      <c r="AD58" s="1222"/>
      <c r="AE58" s="1222"/>
      <c r="AF58" s="1223"/>
      <c r="AG58" s="1186"/>
      <c r="AH58" s="1196"/>
      <c r="AI58" s="1196"/>
      <c r="AJ58" s="1196"/>
      <c r="AK58" s="1187"/>
      <c r="AL58" s="1186"/>
      <c r="AM58" s="1187"/>
      <c r="AN58" s="1398"/>
      <c r="AO58" s="1399"/>
      <c r="AP58" s="1399"/>
      <c r="AQ58" s="1399"/>
      <c r="AR58" s="1399"/>
      <c r="AS58" s="1399"/>
      <c r="AT58" s="1399"/>
      <c r="AU58" s="1399"/>
      <c r="AV58" s="1399"/>
      <c r="AW58" s="1399"/>
      <c r="AX58" s="1399"/>
      <c r="AY58" s="1399"/>
      <c r="AZ58" s="1399"/>
      <c r="BA58" s="1399"/>
      <c r="BB58" s="1399"/>
      <c r="BC58" s="1399"/>
      <c r="BD58" s="1399"/>
      <c r="BE58" s="1399"/>
      <c r="BF58" s="1399"/>
      <c r="BG58" s="1399"/>
      <c r="BH58" s="1399"/>
      <c r="BI58" s="1399"/>
      <c r="BJ58" s="1400"/>
      <c r="BK58" s="1186"/>
      <c r="BL58" s="1196"/>
      <c r="BM58" s="1196"/>
      <c r="BN58" s="1196"/>
      <c r="BO58" s="1196"/>
      <c r="BP58" s="1196"/>
      <c r="BQ58" s="1196"/>
      <c r="BR58" s="1196"/>
      <c r="BS58" s="1196"/>
      <c r="BT58" s="1196"/>
      <c r="BU58" s="1196"/>
      <c r="BV58" s="1196"/>
      <c r="BW58" s="1196"/>
      <c r="BX58" s="1196"/>
      <c r="BY58" s="1196"/>
      <c r="BZ58" s="1196"/>
      <c r="CA58" s="1196"/>
      <c r="CB58" s="1196"/>
      <c r="CC58" s="1196"/>
      <c r="CD58" s="1196"/>
      <c r="CE58" s="1196"/>
      <c r="CF58" s="1187"/>
      <c r="CG58" s="1176"/>
      <c r="CH58" s="1196"/>
      <c r="CI58" s="1196"/>
      <c r="CJ58" s="1196"/>
      <c r="CK58" s="1196"/>
      <c r="CL58" s="1196"/>
      <c r="CM58" s="1196"/>
      <c r="CN58" s="1196"/>
      <c r="CO58" s="1196"/>
      <c r="CP58" s="1196"/>
      <c r="CQ58" s="1196"/>
      <c r="CR58" s="1187"/>
      <c r="CS58" s="1186"/>
      <c r="CT58" s="1196"/>
      <c r="CU58" s="1196"/>
      <c r="CV58" s="1187"/>
      <c r="CW58" s="1186"/>
      <c r="CX58" s="1196"/>
      <c r="CY58" s="1196"/>
      <c r="CZ58" s="1187"/>
      <c r="DA58" s="1186"/>
      <c r="DB58" s="1196"/>
      <c r="DC58" s="1196"/>
      <c r="DD58" s="1187"/>
      <c r="DE58" s="1186"/>
      <c r="DF58" s="1196"/>
      <c r="DG58" s="1196"/>
      <c r="DH58" s="1187"/>
      <c r="DI58" s="1178"/>
      <c r="DJ58" s="1167"/>
      <c r="DK58" s="1167"/>
      <c r="DL58" s="1167"/>
      <c r="DM58" s="1167"/>
      <c r="DN58" s="1167"/>
      <c r="DO58" s="1168"/>
      <c r="DP58" s="1178"/>
      <c r="DQ58" s="1167"/>
      <c r="DR58" s="1167"/>
      <c r="DS58" s="1167"/>
      <c r="DT58" s="1167"/>
      <c r="DU58" s="1167"/>
      <c r="DV58" s="1168"/>
      <c r="DW58" s="1178"/>
      <c r="DX58" s="1167"/>
      <c r="DY58" s="1167"/>
      <c r="DZ58" s="1167"/>
      <c r="EA58" s="1167"/>
      <c r="EB58" s="1167"/>
      <c r="EC58" s="1167"/>
      <c r="ED58" s="1167"/>
      <c r="EE58" s="1167"/>
      <c r="EF58" s="1168"/>
      <c r="EG58" s="1178"/>
      <c r="EH58" s="1167"/>
      <c r="EI58" s="1190"/>
      <c r="EJ58" s="1190"/>
      <c r="EK58" s="1178"/>
      <c r="EL58" s="1167"/>
      <c r="EM58" s="1190"/>
      <c r="EN58" s="1178"/>
      <c r="EO58" s="1167"/>
      <c r="EP58" s="1167"/>
      <c r="EQ58" s="1167"/>
      <c r="ER58" s="1167"/>
      <c r="ES58" s="1167"/>
      <c r="ET58" s="1167"/>
      <c r="EU58" s="1167"/>
      <c r="EV58" s="1167"/>
      <c r="EW58" s="1167"/>
      <c r="EX58" s="1167"/>
      <c r="EY58" s="1168"/>
      <c r="EZ58" s="1190"/>
      <c r="FA58" s="1178"/>
      <c r="FB58" s="1167"/>
      <c r="FC58" s="1167"/>
      <c r="FD58" s="1168"/>
    </row>
    <row r="59" spans="1:160" s="7" customFormat="1" ht="15" customHeight="1" x14ac:dyDescent="0.3">
      <c r="A59" s="194" t="s">
        <v>48</v>
      </c>
      <c r="B59" s="195" t="s">
        <v>4</v>
      </c>
      <c r="C59" s="191" t="s">
        <v>156</v>
      </c>
      <c r="D59" s="196" t="s">
        <v>5</v>
      </c>
      <c r="E59" s="799">
        <f t="shared" ref="E59:E69" si="31">AVERAGE(I59:CG59)</f>
        <v>0.95251948051948065</v>
      </c>
      <c r="F59" s="800">
        <f t="shared" ref="F59:F69" si="32">AVEDEV(I59:DF59)</f>
        <v>2.3359477124183022E-2</v>
      </c>
      <c r="G59" s="800">
        <f t="shared" ref="G59:G69" si="33">MIN(I59:DF59)</f>
        <v>0.92600000000000005</v>
      </c>
      <c r="H59" s="801">
        <f t="shared" ref="H59:H69" si="34">MAX(I59:DF59)</f>
        <v>1.0660000000000001</v>
      </c>
      <c r="I59" s="619">
        <v>0.94399999999999995</v>
      </c>
      <c r="J59" s="434">
        <v>0.95</v>
      </c>
      <c r="K59" s="434">
        <v>0.95799999999999996</v>
      </c>
      <c r="L59" s="434">
        <v>0.94599999999999995</v>
      </c>
      <c r="M59" s="434">
        <v>0.94199999999999995</v>
      </c>
      <c r="N59" s="434">
        <v>0.94199999999999995</v>
      </c>
      <c r="O59" s="618">
        <v>0.94299999999999995</v>
      </c>
      <c r="P59" s="600">
        <v>0.92700000000000005</v>
      </c>
      <c r="Q59" s="434">
        <v>0.93400000000000005</v>
      </c>
      <c r="R59" s="434">
        <v>0.92700000000000005</v>
      </c>
      <c r="S59" s="618">
        <v>0.92600000000000005</v>
      </c>
      <c r="T59" s="594">
        <v>0.93799999999999994</v>
      </c>
      <c r="U59" s="594">
        <v>0.93899999999999995</v>
      </c>
      <c r="V59" s="594">
        <v>0.93899999999999995</v>
      </c>
      <c r="W59" s="907">
        <v>0.93899999999999995</v>
      </c>
      <c r="X59" s="600">
        <v>0.95</v>
      </c>
      <c r="Y59" s="567">
        <v>0.94099999999999995</v>
      </c>
      <c r="Z59" s="619">
        <v>0.93400000000000005</v>
      </c>
      <c r="AA59" s="434">
        <v>0.93799999999999994</v>
      </c>
      <c r="AB59" s="434">
        <v>0.94099999999999995</v>
      </c>
      <c r="AC59" s="434">
        <v>0.94</v>
      </c>
      <c r="AD59" s="434">
        <v>0.93799999999999994</v>
      </c>
      <c r="AE59" s="434">
        <v>0.93700000000000006</v>
      </c>
      <c r="AF59" s="618">
        <v>0.93600000000000005</v>
      </c>
      <c r="AG59" s="619">
        <v>1.0580000000000001</v>
      </c>
      <c r="AH59" s="434">
        <v>1.05</v>
      </c>
      <c r="AI59" s="698">
        <v>1.0269999999999999</v>
      </c>
      <c r="AJ59" s="698">
        <v>1.0289999999999999</v>
      </c>
      <c r="AK59" s="700">
        <v>1.032</v>
      </c>
      <c r="AL59" s="986">
        <v>1.0660000000000001</v>
      </c>
      <c r="AM59" s="67">
        <v>1.0660000000000001</v>
      </c>
      <c r="AN59" s="625">
        <v>0.95599999999999996</v>
      </c>
      <c r="AO59" s="699">
        <v>0.95299999999999996</v>
      </c>
      <c r="AP59" s="699">
        <v>0.94899999999999995</v>
      </c>
      <c r="AQ59" s="699">
        <v>0.94399999999999995</v>
      </c>
      <c r="AR59" s="699">
        <v>0.94299999999999995</v>
      </c>
      <c r="AS59" s="699">
        <v>0.94599999999999995</v>
      </c>
      <c r="AT59" s="699">
        <v>0.95199999999999996</v>
      </c>
      <c r="AU59" s="699">
        <v>0.96299999999999997</v>
      </c>
      <c r="AV59" s="699">
        <v>0.95499999999999996</v>
      </c>
      <c r="AW59" s="699">
        <v>0.94699999999999995</v>
      </c>
      <c r="AX59" s="699">
        <v>0.94599999999999995</v>
      </c>
      <c r="AY59" s="699">
        <v>0.94599999999999995</v>
      </c>
      <c r="AZ59" s="699">
        <v>0.94499999999999995</v>
      </c>
      <c r="BA59" s="699">
        <v>0.94499999999999995</v>
      </c>
      <c r="BB59" s="699">
        <v>0.94399999999999995</v>
      </c>
      <c r="BC59" s="699">
        <v>0.94399999999999995</v>
      </c>
      <c r="BD59" s="699">
        <v>0.94299999999999995</v>
      </c>
      <c r="BE59" s="699">
        <v>0.94299999999999995</v>
      </c>
      <c r="BF59" s="699">
        <v>0.94199999999999995</v>
      </c>
      <c r="BG59" s="699">
        <v>0.93799999999999994</v>
      </c>
      <c r="BH59" s="699">
        <v>0.93500000000000005</v>
      </c>
      <c r="BI59" s="699">
        <v>0.93899999999999995</v>
      </c>
      <c r="BJ59" s="624">
        <v>0.94299999999999995</v>
      </c>
      <c r="BK59" s="625">
        <v>0.95</v>
      </c>
      <c r="BL59" s="699">
        <v>0.95</v>
      </c>
      <c r="BM59" s="699">
        <v>0.94899999999999995</v>
      </c>
      <c r="BN59" s="699">
        <v>0.94799999999999995</v>
      </c>
      <c r="BO59" s="699">
        <v>0.94499999999999995</v>
      </c>
      <c r="BP59" s="699">
        <v>0.94399999999999995</v>
      </c>
      <c r="BQ59" s="699">
        <v>0.94399999999999995</v>
      </c>
      <c r="BR59" s="699">
        <v>0.94499999999999995</v>
      </c>
      <c r="BS59" s="699">
        <v>0.94499999999999995</v>
      </c>
      <c r="BT59" s="699">
        <v>0.94499999999999995</v>
      </c>
      <c r="BU59" s="699">
        <v>0.94499999999999995</v>
      </c>
      <c r="BV59" s="699">
        <v>0.94399999999999995</v>
      </c>
      <c r="BW59" s="699">
        <v>0.94299999999999995</v>
      </c>
      <c r="BX59" s="699">
        <v>0.94299999999999995</v>
      </c>
      <c r="BY59" s="699">
        <v>0.94299999999999995</v>
      </c>
      <c r="BZ59" s="699">
        <v>0.94199999999999995</v>
      </c>
      <c r="CA59" s="699">
        <v>0.94199999999999995</v>
      </c>
      <c r="CB59" s="699">
        <v>0.94099999999999995</v>
      </c>
      <c r="CC59" s="699">
        <v>0.93799999999999994</v>
      </c>
      <c r="CD59" s="699">
        <v>0.93600000000000005</v>
      </c>
      <c r="CE59" s="699">
        <v>0.94</v>
      </c>
      <c r="CF59" s="624">
        <v>0.94399999999999995</v>
      </c>
      <c r="CG59" s="1114">
        <v>0.94</v>
      </c>
      <c r="CH59" s="1058">
        <v>0.94499999999999995</v>
      </c>
      <c r="CI59" s="1058">
        <v>0.94399999999999995</v>
      </c>
      <c r="CJ59" s="1058">
        <v>0.94399999999999995</v>
      </c>
      <c r="CK59" s="1058">
        <v>0.94299999999999995</v>
      </c>
      <c r="CL59" s="1058">
        <v>0.94299999999999995</v>
      </c>
      <c r="CM59" s="1058">
        <v>0.94299999999999995</v>
      </c>
      <c r="CN59" s="1058">
        <v>0.94199999999999995</v>
      </c>
      <c r="CO59" s="1058">
        <v>0.94199999999999995</v>
      </c>
      <c r="CP59" s="698">
        <v>0.94099999999999995</v>
      </c>
      <c r="CQ59" s="1058">
        <v>0.93799999999999994</v>
      </c>
      <c r="CR59" s="700">
        <v>0.93600000000000005</v>
      </c>
      <c r="CS59" s="697">
        <v>1.0289999999999999</v>
      </c>
      <c r="CT59" s="1058">
        <v>1.0269999999999999</v>
      </c>
      <c r="CU59" s="1058">
        <v>1.026</v>
      </c>
      <c r="CV59" s="1116">
        <v>1.024</v>
      </c>
      <c r="CW59" s="697">
        <v>0.95199999999999996</v>
      </c>
      <c r="CX59" s="1058">
        <v>0.95199999999999996</v>
      </c>
      <c r="CY59" s="1058">
        <v>0.95299999999999996</v>
      </c>
      <c r="CZ59" s="1116">
        <v>0.95299999999999996</v>
      </c>
      <c r="DA59" s="697">
        <v>1.03</v>
      </c>
      <c r="DB59" s="1058">
        <v>1.028</v>
      </c>
      <c r="DC59" s="1058">
        <v>1.026</v>
      </c>
      <c r="DD59" s="1116">
        <v>1.024</v>
      </c>
      <c r="DE59" s="697">
        <v>0.95199999999999996</v>
      </c>
      <c r="DF59" s="1058">
        <v>0.94899999999999995</v>
      </c>
      <c r="DG59" s="1058">
        <v>0.94599999999999995</v>
      </c>
      <c r="DH59" s="1116">
        <v>0.94299999999999995</v>
      </c>
      <c r="DI59" s="1023">
        <v>1.028</v>
      </c>
      <c r="DJ59" s="879">
        <v>1.032</v>
      </c>
      <c r="DK59" s="879">
        <v>1.036</v>
      </c>
      <c r="DL59" s="879">
        <v>1.034</v>
      </c>
      <c r="DM59" s="879">
        <v>1.0329999999999999</v>
      </c>
      <c r="DN59" s="879">
        <v>1.0309999999999999</v>
      </c>
      <c r="DO59" s="880">
        <v>1.0309999999999999</v>
      </c>
      <c r="DP59" s="1023">
        <v>0.93300000000000005</v>
      </c>
      <c r="DQ59" s="879">
        <v>0.93500000000000005</v>
      </c>
      <c r="DR59" s="879">
        <v>0.93600000000000005</v>
      </c>
      <c r="DS59" s="879">
        <v>0.93500000000000005</v>
      </c>
      <c r="DT59" s="879">
        <v>0.92600000000000005</v>
      </c>
      <c r="DU59" s="879">
        <v>0.92400000000000004</v>
      </c>
      <c r="DV59" s="880">
        <v>0.92100000000000004</v>
      </c>
      <c r="DW59" s="1023">
        <v>0.94699999999999995</v>
      </c>
      <c r="DX59" s="879">
        <v>0.94599999999999995</v>
      </c>
      <c r="DY59" s="879">
        <v>0.94499999999999995</v>
      </c>
      <c r="DZ59" s="879">
        <v>0.94399999999999995</v>
      </c>
      <c r="EA59" s="879">
        <v>0.94399999999999995</v>
      </c>
      <c r="EB59" s="879">
        <v>0.94299999999999995</v>
      </c>
      <c r="EC59" s="879">
        <v>0.94299999999999995</v>
      </c>
      <c r="ED59" s="879">
        <v>0.94199999999999995</v>
      </c>
      <c r="EE59" s="879">
        <v>0.93799999999999994</v>
      </c>
      <c r="EF59" s="880">
        <v>0.93500000000000005</v>
      </c>
      <c r="EG59" s="1023">
        <v>0.9365</v>
      </c>
      <c r="EH59" s="1096">
        <v>0.93799999999999994</v>
      </c>
      <c r="EI59" s="1105">
        <v>1.0209999999999999</v>
      </c>
      <c r="EJ59" s="1105">
        <v>0.93600000000000005</v>
      </c>
      <c r="EK59" s="1023">
        <v>1.0189999999999999</v>
      </c>
      <c r="EL59" s="1096">
        <v>1.028</v>
      </c>
      <c r="EM59" s="1105">
        <v>1.0569999999999999</v>
      </c>
      <c r="EN59" s="878">
        <v>0.92200000000000004</v>
      </c>
      <c r="EO59" s="879">
        <v>0.92</v>
      </c>
      <c r="EP59" s="879">
        <v>0.93100000000000005</v>
      </c>
      <c r="EQ59" s="879">
        <v>0.94199999999999995</v>
      </c>
      <c r="ER59" s="879">
        <v>0.94099999999999995</v>
      </c>
      <c r="ES59" s="879">
        <v>0.93933999999999995</v>
      </c>
      <c r="ET59" s="879">
        <v>0.93899999999999995</v>
      </c>
      <c r="EU59" s="879">
        <v>0.93600000000000005</v>
      </c>
      <c r="EV59" s="879">
        <v>0.93500000000000005</v>
      </c>
      <c r="EW59" s="879">
        <v>0.93500000000000005</v>
      </c>
      <c r="EX59" s="1023">
        <v>0.93700000000000006</v>
      </c>
      <c r="EY59" s="880">
        <v>0.93799999999999994</v>
      </c>
      <c r="EZ59" s="1105">
        <v>0.94</v>
      </c>
      <c r="FA59" s="878">
        <v>0.90799999999999992</v>
      </c>
      <c r="FB59" s="879">
        <v>0.92299999999999993</v>
      </c>
      <c r="FC59" s="1023">
        <v>0.92800000000000005</v>
      </c>
      <c r="FD59" s="880">
        <v>0.93500000000000005</v>
      </c>
    </row>
    <row r="60" spans="1:160" s="7" customFormat="1" ht="15" customHeight="1" x14ac:dyDescent="0.3">
      <c r="A60" s="185" t="s">
        <v>49</v>
      </c>
      <c r="B60" s="184" t="s">
        <v>6</v>
      </c>
      <c r="C60" s="188" t="s">
        <v>156</v>
      </c>
      <c r="D60" s="197" t="s">
        <v>7</v>
      </c>
      <c r="E60" s="533">
        <f t="shared" si="31"/>
        <v>0.8572675324675324</v>
      </c>
      <c r="F60" s="166">
        <f t="shared" si="32"/>
        <v>2.1023529411764729E-2</v>
      </c>
      <c r="G60" s="166">
        <f t="shared" si="33"/>
        <v>0.83340000000000003</v>
      </c>
      <c r="H60" s="167">
        <f t="shared" si="34"/>
        <v>0.95940000000000003</v>
      </c>
      <c r="I60" s="533">
        <v>0.84960000000000002</v>
      </c>
      <c r="J60" s="166">
        <v>0.85499999999999998</v>
      </c>
      <c r="K60" s="166">
        <v>0.86219999999999997</v>
      </c>
      <c r="L60" s="166">
        <v>0.85139999999999993</v>
      </c>
      <c r="M60" s="166">
        <v>0.8478</v>
      </c>
      <c r="N60" s="166">
        <v>0.8478</v>
      </c>
      <c r="O60" s="167">
        <v>0.84870000000000001</v>
      </c>
      <c r="P60" s="533">
        <v>0.83430000000000004</v>
      </c>
      <c r="Q60" s="166">
        <v>0.84060000000000001</v>
      </c>
      <c r="R60" s="166">
        <v>0.83430000000000004</v>
      </c>
      <c r="S60" s="167">
        <v>0.83340000000000003</v>
      </c>
      <c r="T60" s="166">
        <v>0.84419999999999995</v>
      </c>
      <c r="U60" s="166">
        <v>0.84509999999999996</v>
      </c>
      <c r="V60" s="166">
        <v>0.84509999999999996</v>
      </c>
      <c r="W60" s="837">
        <v>0.84509999999999996</v>
      </c>
      <c r="X60" s="533">
        <f>0.9*X59</f>
        <v>0.85499999999999998</v>
      </c>
      <c r="Y60" s="167">
        <v>0.84689999999999999</v>
      </c>
      <c r="Z60" s="533">
        <v>0.84060000000000001</v>
      </c>
      <c r="AA60" s="166">
        <v>0.84419999999999995</v>
      </c>
      <c r="AB60" s="166">
        <v>0.84689999999999999</v>
      </c>
      <c r="AC60" s="166">
        <v>0.84599999999999997</v>
      </c>
      <c r="AD60" s="166">
        <v>0.84419999999999995</v>
      </c>
      <c r="AE60" s="166">
        <v>0.84330000000000005</v>
      </c>
      <c r="AF60" s="167">
        <v>0.84240000000000004</v>
      </c>
      <c r="AG60" s="533">
        <f t="shared" ref="AG60" si="35">0.9*AG59</f>
        <v>0.95220000000000005</v>
      </c>
      <c r="AH60" s="166">
        <v>0.94500000000000006</v>
      </c>
      <c r="AI60" s="135">
        <v>0.9242999999999999</v>
      </c>
      <c r="AJ60" s="135">
        <v>0.92609999999999992</v>
      </c>
      <c r="AK60" s="144">
        <v>0.92880000000000007</v>
      </c>
      <c r="AL60" s="987">
        <v>0.95940000000000003</v>
      </c>
      <c r="AM60" s="144">
        <v>0.95940000000000003</v>
      </c>
      <c r="AN60" s="138">
        <v>0.86039999999999994</v>
      </c>
      <c r="AO60" s="136">
        <v>0.85770000000000002</v>
      </c>
      <c r="AP60" s="136">
        <v>0.85409999999999997</v>
      </c>
      <c r="AQ60" s="136">
        <v>0.84960000000000002</v>
      </c>
      <c r="AR60" s="136">
        <v>0.84870000000000001</v>
      </c>
      <c r="AS60" s="136">
        <v>0.85139999999999993</v>
      </c>
      <c r="AT60" s="136">
        <v>0.85680000000000001</v>
      </c>
      <c r="AU60" s="136">
        <v>0.86670000000000003</v>
      </c>
      <c r="AV60" s="136">
        <v>0.85949999999999993</v>
      </c>
      <c r="AW60" s="136">
        <v>0.85229999999999995</v>
      </c>
      <c r="AX60" s="136">
        <v>0.85139999999999993</v>
      </c>
      <c r="AY60" s="136">
        <v>0.85139999999999993</v>
      </c>
      <c r="AZ60" s="136">
        <v>0.85049999999999992</v>
      </c>
      <c r="BA60" s="136">
        <v>0.85049999999999992</v>
      </c>
      <c r="BB60" s="136">
        <v>0.84960000000000002</v>
      </c>
      <c r="BC60" s="136">
        <v>0.84960000000000002</v>
      </c>
      <c r="BD60" s="136">
        <v>0.84870000000000001</v>
      </c>
      <c r="BE60" s="136">
        <v>0.84870000000000001</v>
      </c>
      <c r="BF60" s="136">
        <v>0.8478</v>
      </c>
      <c r="BG60" s="136">
        <v>0.84419999999999995</v>
      </c>
      <c r="BH60" s="136">
        <v>0.84150000000000003</v>
      </c>
      <c r="BI60" s="136">
        <v>0.84509999999999996</v>
      </c>
      <c r="BJ60" s="145">
        <v>0.84870000000000001</v>
      </c>
      <c r="BK60" s="138">
        <v>0.85499999999999998</v>
      </c>
      <c r="BL60" s="136">
        <v>0.85499999999999998</v>
      </c>
      <c r="BM60" s="136">
        <v>0.85409999999999997</v>
      </c>
      <c r="BN60" s="136">
        <v>0.85319999999999996</v>
      </c>
      <c r="BO60" s="136">
        <v>0.85049999999999992</v>
      </c>
      <c r="BP60" s="136">
        <v>0.84960000000000002</v>
      </c>
      <c r="BQ60" s="136">
        <v>0.84960000000000002</v>
      </c>
      <c r="BR60" s="136">
        <v>0.85049999999999992</v>
      </c>
      <c r="BS60" s="136">
        <v>0.85049999999999992</v>
      </c>
      <c r="BT60" s="136">
        <v>0.85049999999999992</v>
      </c>
      <c r="BU60" s="136">
        <v>0.85049999999999992</v>
      </c>
      <c r="BV60" s="136">
        <v>0.84960000000000002</v>
      </c>
      <c r="BW60" s="136">
        <v>0.84870000000000001</v>
      </c>
      <c r="BX60" s="136">
        <v>0.84870000000000001</v>
      </c>
      <c r="BY60" s="136">
        <v>0.84870000000000001</v>
      </c>
      <c r="BZ60" s="136">
        <v>0.8478</v>
      </c>
      <c r="CA60" s="136">
        <v>0.8478</v>
      </c>
      <c r="CB60" s="136">
        <v>0.84689999999999999</v>
      </c>
      <c r="CC60" s="136">
        <v>0.84419999999999995</v>
      </c>
      <c r="CD60" s="136">
        <v>0.84240000000000004</v>
      </c>
      <c r="CE60" s="136">
        <v>0.84599999999999997</v>
      </c>
      <c r="CF60" s="145">
        <v>0.84960000000000002</v>
      </c>
      <c r="CG60" s="587">
        <f>0.9*CG59</f>
        <v>0.84599999999999997</v>
      </c>
      <c r="CH60" s="696">
        <v>0.85049999999999992</v>
      </c>
      <c r="CI60" s="696">
        <v>0.84960000000000002</v>
      </c>
      <c r="CJ60" s="696">
        <v>0.84960000000000002</v>
      </c>
      <c r="CK60" s="696">
        <v>0.84870000000000001</v>
      </c>
      <c r="CL60" s="696">
        <v>0.84870000000000001</v>
      </c>
      <c r="CM60" s="696">
        <v>0.84870000000000001</v>
      </c>
      <c r="CN60" s="696">
        <v>0.8478</v>
      </c>
      <c r="CO60" s="696">
        <v>0.8478</v>
      </c>
      <c r="CP60" s="136">
        <v>0.84689999999999999</v>
      </c>
      <c r="CQ60" s="696">
        <v>0.84419999999999995</v>
      </c>
      <c r="CR60" s="145">
        <v>0.84240000000000004</v>
      </c>
      <c r="CS60" s="138">
        <v>0.92609999999999992</v>
      </c>
      <c r="CT60" s="696">
        <v>0.9242999999999999</v>
      </c>
      <c r="CU60" s="696">
        <v>0.9234</v>
      </c>
      <c r="CV60" s="1117">
        <v>0.92160000000000009</v>
      </c>
      <c r="CW60" s="138">
        <v>0.85680000000000001</v>
      </c>
      <c r="CX60" s="696">
        <v>0.85680000000000001</v>
      </c>
      <c r="CY60" s="696">
        <v>0.85770000000000002</v>
      </c>
      <c r="CZ60" s="1117">
        <v>0.85770000000000002</v>
      </c>
      <c r="DA60" s="138">
        <v>0.92700000000000005</v>
      </c>
      <c r="DB60" s="696">
        <v>0.92520000000000002</v>
      </c>
      <c r="DC60" s="696">
        <v>0.9234</v>
      </c>
      <c r="DD60" s="1117">
        <v>0.92160000000000009</v>
      </c>
      <c r="DE60" s="138">
        <v>0.85680000000000001</v>
      </c>
      <c r="DF60" s="696">
        <v>0.85409999999999997</v>
      </c>
      <c r="DG60" s="696">
        <v>0.85139999999999993</v>
      </c>
      <c r="DH60" s="1117">
        <v>0.84870000000000001</v>
      </c>
      <c r="DI60" s="1024">
        <v>0.92520000000000002</v>
      </c>
      <c r="DJ60" s="882">
        <v>0.92880000000000007</v>
      </c>
      <c r="DK60" s="882">
        <v>0.93240000000000001</v>
      </c>
      <c r="DL60" s="882">
        <v>0.93060000000000009</v>
      </c>
      <c r="DM60" s="882">
        <v>0.92969999999999997</v>
      </c>
      <c r="DN60" s="882">
        <v>0.92789999999999995</v>
      </c>
      <c r="DO60" s="883">
        <v>0.92789999999999995</v>
      </c>
      <c r="DP60" s="1024">
        <v>0.83970000000000011</v>
      </c>
      <c r="DQ60" s="882">
        <v>0.84150000000000003</v>
      </c>
      <c r="DR60" s="882">
        <v>0.84240000000000004</v>
      </c>
      <c r="DS60" s="882">
        <v>0.84150000000000003</v>
      </c>
      <c r="DT60" s="882">
        <v>0.83340000000000003</v>
      </c>
      <c r="DU60" s="882">
        <v>0.83160000000000001</v>
      </c>
      <c r="DV60" s="883">
        <v>0.82890000000000008</v>
      </c>
      <c r="DW60" s="1024">
        <v>0.85229999999999995</v>
      </c>
      <c r="DX60" s="882">
        <v>0.85139999999999993</v>
      </c>
      <c r="DY60" s="882">
        <v>0.85049999999999992</v>
      </c>
      <c r="DZ60" s="882">
        <v>0.84960000000000002</v>
      </c>
      <c r="EA60" s="882">
        <v>0.84960000000000002</v>
      </c>
      <c r="EB60" s="882">
        <v>0.84870000000000001</v>
      </c>
      <c r="EC60" s="882">
        <v>0.84870000000000001</v>
      </c>
      <c r="ED60" s="882">
        <v>0.8478</v>
      </c>
      <c r="EE60" s="882">
        <v>0.84419999999999995</v>
      </c>
      <c r="EF60" s="883">
        <v>0.84150000000000003</v>
      </c>
      <c r="EG60" s="1024">
        <v>0.84284999999999999</v>
      </c>
      <c r="EH60" s="1097">
        <v>0.84419999999999995</v>
      </c>
      <c r="EI60" s="1106">
        <v>0.91889999999999994</v>
      </c>
      <c r="EJ60" s="1106">
        <v>0.84240000000000004</v>
      </c>
      <c r="EK60" s="1024">
        <v>0.91709999999999992</v>
      </c>
      <c r="EL60" s="1097">
        <v>0.92520000000000002</v>
      </c>
      <c r="EM60" s="1106">
        <v>0.95129999999999992</v>
      </c>
      <c r="EN60" s="881">
        <v>0.82980000000000009</v>
      </c>
      <c r="EO60" s="882">
        <v>0.82800000000000007</v>
      </c>
      <c r="EP60" s="882">
        <v>0.83790000000000009</v>
      </c>
      <c r="EQ60" s="882">
        <v>0.8478</v>
      </c>
      <c r="ER60" s="882">
        <v>0.84689999999999999</v>
      </c>
      <c r="ES60" s="882">
        <v>0.84540599999999999</v>
      </c>
      <c r="ET60" s="882">
        <v>0.84509999999999996</v>
      </c>
      <c r="EU60" s="882">
        <v>0.84240000000000004</v>
      </c>
      <c r="EV60" s="882">
        <v>0.84150000000000003</v>
      </c>
      <c r="EW60" s="882">
        <v>0.84150000000000003</v>
      </c>
      <c r="EX60" s="1024">
        <v>0.84330000000000005</v>
      </c>
      <c r="EY60" s="883">
        <v>0.84419999999999995</v>
      </c>
      <c r="EZ60" s="1106">
        <v>0.84599999999999997</v>
      </c>
      <c r="FA60" s="881">
        <v>0.81719999999999993</v>
      </c>
      <c r="FB60" s="882">
        <v>0.83069999999999999</v>
      </c>
      <c r="FC60" s="1024">
        <v>0.83520000000000005</v>
      </c>
      <c r="FD60" s="883">
        <v>0.84150000000000003</v>
      </c>
    </row>
    <row r="61" spans="1:160" s="7" customFormat="1" ht="15" customHeight="1" x14ac:dyDescent="0.3">
      <c r="A61" s="185" t="s">
        <v>100</v>
      </c>
      <c r="B61" s="184" t="s">
        <v>39</v>
      </c>
      <c r="C61" s="188" t="s">
        <v>93</v>
      </c>
      <c r="D61" s="198" t="s">
        <v>55</v>
      </c>
      <c r="E61" s="318">
        <f t="shared" si="31"/>
        <v>87.162337662337677</v>
      </c>
      <c r="F61" s="162">
        <f t="shared" si="32"/>
        <v>62.982425221068844</v>
      </c>
      <c r="G61" s="162">
        <f t="shared" si="33"/>
        <v>3.4299999999999997</v>
      </c>
      <c r="H61" s="163">
        <f t="shared" si="34"/>
        <v>449.1</v>
      </c>
      <c r="I61" s="318">
        <v>3.4299999999999997</v>
      </c>
      <c r="J61" s="162">
        <v>4.9000000000000004</v>
      </c>
      <c r="K61" s="162">
        <v>7.35</v>
      </c>
      <c r="L61" s="162">
        <v>9.8000000000000007</v>
      </c>
      <c r="M61" s="162">
        <v>13.25</v>
      </c>
      <c r="N61" s="162">
        <v>15.9</v>
      </c>
      <c r="O61" s="163">
        <v>18.55</v>
      </c>
      <c r="P61" s="1054">
        <v>42.089999999999996</v>
      </c>
      <c r="Q61" s="162">
        <v>48.8</v>
      </c>
      <c r="R61" s="162">
        <v>61</v>
      </c>
      <c r="S61" s="163">
        <v>64.05</v>
      </c>
      <c r="T61" s="1055">
        <v>14.520000000000001</v>
      </c>
      <c r="U61" s="1055">
        <v>16.5</v>
      </c>
      <c r="V61" s="1055">
        <v>22.44</v>
      </c>
      <c r="W61" s="1056">
        <v>25.080000000000002</v>
      </c>
      <c r="X61" s="1054">
        <v>9.9</v>
      </c>
      <c r="Y61" s="163">
        <v>13.200000000000001</v>
      </c>
      <c r="Z61" s="318">
        <v>135</v>
      </c>
      <c r="AA61" s="162">
        <v>187.20000000000002</v>
      </c>
      <c r="AB61" s="162">
        <v>225</v>
      </c>
      <c r="AC61" s="162">
        <v>288</v>
      </c>
      <c r="AD61" s="162">
        <v>359.1</v>
      </c>
      <c r="AE61" s="162">
        <v>420.3</v>
      </c>
      <c r="AF61" s="163">
        <v>449.1</v>
      </c>
      <c r="AG61" s="318">
        <v>10.758000000000001</v>
      </c>
      <c r="AH61" s="162">
        <v>14.256000000000002</v>
      </c>
      <c r="AI61" s="137">
        <v>18.150000000000002</v>
      </c>
      <c r="AJ61" s="137">
        <v>21.12</v>
      </c>
      <c r="AK61" s="146">
        <v>25.080000000000002</v>
      </c>
      <c r="AL61" s="1057">
        <v>10.692</v>
      </c>
      <c r="AM61" s="146">
        <v>14.520000000000001</v>
      </c>
      <c r="AN61" s="140">
        <v>10.547000000000001</v>
      </c>
      <c r="AO61" s="137">
        <v>13.303000000000001</v>
      </c>
      <c r="AP61" s="137">
        <v>15.9</v>
      </c>
      <c r="AQ61" s="137">
        <v>18.55</v>
      </c>
      <c r="AR61" s="137">
        <v>23.85</v>
      </c>
      <c r="AS61" s="137">
        <v>28.941999999999997</v>
      </c>
      <c r="AT61" s="137">
        <v>34.799999999999997</v>
      </c>
      <c r="AU61" s="137">
        <v>48.8</v>
      </c>
      <c r="AV61" s="137">
        <v>54.9</v>
      </c>
      <c r="AW61" s="137">
        <v>61</v>
      </c>
      <c r="AX61" s="137">
        <v>72.600000000000009</v>
      </c>
      <c r="AY61" s="137">
        <v>79.2</v>
      </c>
      <c r="AZ61" s="137">
        <v>85.8</v>
      </c>
      <c r="BA61" s="137">
        <v>92.4</v>
      </c>
      <c r="BB61" s="137">
        <v>99</v>
      </c>
      <c r="BC61" s="137">
        <v>105.60000000000001</v>
      </c>
      <c r="BD61" s="137">
        <v>112.2</v>
      </c>
      <c r="BE61" s="137">
        <v>118.80000000000001</v>
      </c>
      <c r="BF61" s="137">
        <v>131.34</v>
      </c>
      <c r="BG61" s="137">
        <v>151.80000000000001</v>
      </c>
      <c r="BH61" s="137">
        <v>165</v>
      </c>
      <c r="BI61" s="137">
        <v>198</v>
      </c>
      <c r="BJ61" s="146">
        <v>231</v>
      </c>
      <c r="BK61" s="140">
        <v>10.547000000000001</v>
      </c>
      <c r="BL61" s="137">
        <v>13.303000000000001</v>
      </c>
      <c r="BM61" s="137">
        <v>15.9</v>
      </c>
      <c r="BN61" s="137">
        <v>18.55</v>
      </c>
      <c r="BO61" s="137">
        <v>23.85</v>
      </c>
      <c r="BP61" s="137">
        <v>28.941999999999997</v>
      </c>
      <c r="BQ61" s="137">
        <v>34.799999999999997</v>
      </c>
      <c r="BR61" s="137">
        <v>48.8</v>
      </c>
      <c r="BS61" s="137">
        <v>54.9</v>
      </c>
      <c r="BT61" s="137">
        <v>61</v>
      </c>
      <c r="BU61" s="137">
        <v>72.600000000000009</v>
      </c>
      <c r="BV61" s="137">
        <v>85.8</v>
      </c>
      <c r="BW61" s="137">
        <v>92.4</v>
      </c>
      <c r="BX61" s="137">
        <v>99</v>
      </c>
      <c r="BY61" s="137">
        <v>105.60000000000001</v>
      </c>
      <c r="BZ61" s="137">
        <v>112.2</v>
      </c>
      <c r="CA61" s="137">
        <v>118.80000000000001</v>
      </c>
      <c r="CB61" s="137">
        <v>131.34</v>
      </c>
      <c r="CC61" s="137">
        <v>151.80000000000001</v>
      </c>
      <c r="CD61" s="137">
        <v>165</v>
      </c>
      <c r="CE61" s="137">
        <v>198</v>
      </c>
      <c r="CF61" s="146">
        <v>231</v>
      </c>
      <c r="CG61" s="597">
        <v>315</v>
      </c>
      <c r="CH61" s="1057">
        <v>65.867999999999995</v>
      </c>
      <c r="CI61" s="1057">
        <v>72.600000000000009</v>
      </c>
      <c r="CJ61" s="1057">
        <v>79.2</v>
      </c>
      <c r="CK61" s="1057">
        <v>92.4</v>
      </c>
      <c r="CL61" s="1057">
        <v>99</v>
      </c>
      <c r="CM61" s="1057">
        <v>105.60000000000001</v>
      </c>
      <c r="CN61" s="1057">
        <v>112.2</v>
      </c>
      <c r="CO61" s="1057">
        <v>118.80000000000001</v>
      </c>
      <c r="CP61" s="137">
        <v>131.34</v>
      </c>
      <c r="CQ61" s="1057">
        <v>151.80000000000001</v>
      </c>
      <c r="CR61" s="146">
        <v>165</v>
      </c>
      <c r="CS61" s="140">
        <v>32.67</v>
      </c>
      <c r="CT61" s="1057">
        <v>36.300000000000004</v>
      </c>
      <c r="CU61" s="1057">
        <v>39.93</v>
      </c>
      <c r="CV61" s="28">
        <v>43.56</v>
      </c>
      <c r="CW61" s="140">
        <v>26.099999999999998</v>
      </c>
      <c r="CX61" s="1057">
        <v>28.999999999999996</v>
      </c>
      <c r="CY61" s="1057">
        <v>31.9</v>
      </c>
      <c r="CZ61" s="28">
        <v>34.799999999999997</v>
      </c>
      <c r="DA61" s="140">
        <v>32.67</v>
      </c>
      <c r="DB61" s="1057">
        <v>36.300000000000004</v>
      </c>
      <c r="DC61" s="1057">
        <v>39.93</v>
      </c>
      <c r="DD61" s="28">
        <v>43.56</v>
      </c>
      <c r="DE61" s="140">
        <v>26.099999999999998</v>
      </c>
      <c r="DF61" s="1057">
        <v>28.999999999999996</v>
      </c>
      <c r="DG61" s="1057">
        <v>31.9</v>
      </c>
      <c r="DH61" s="28">
        <v>34.799999999999997</v>
      </c>
      <c r="DI61" s="1025">
        <v>9.8340000000000014</v>
      </c>
      <c r="DJ61" s="885">
        <v>13.200000000000001</v>
      </c>
      <c r="DK61" s="885">
        <v>16.5</v>
      </c>
      <c r="DL61" s="885">
        <v>21.12</v>
      </c>
      <c r="DM61" s="885">
        <v>25.080000000000002</v>
      </c>
      <c r="DN61" s="885">
        <v>31.68</v>
      </c>
      <c r="DO61" s="886">
        <v>38.61</v>
      </c>
      <c r="DP61" s="1025">
        <v>7.3010000000000002</v>
      </c>
      <c r="DQ61" s="885">
        <v>9.8000000000000007</v>
      </c>
      <c r="DR61" s="885">
        <v>13.25</v>
      </c>
      <c r="DS61" s="885">
        <v>16.96</v>
      </c>
      <c r="DT61" s="885">
        <v>22.04</v>
      </c>
      <c r="DU61" s="885">
        <v>27.839999999999996</v>
      </c>
      <c r="DV61" s="886">
        <v>33.93</v>
      </c>
      <c r="DW61" s="1025">
        <v>66</v>
      </c>
      <c r="DX61" s="885">
        <v>79.2</v>
      </c>
      <c r="DY61" s="885">
        <v>92.4</v>
      </c>
      <c r="DZ61" s="885">
        <v>99</v>
      </c>
      <c r="EA61" s="885">
        <v>105.60000000000001</v>
      </c>
      <c r="EB61" s="885">
        <v>112.2</v>
      </c>
      <c r="EC61" s="885">
        <v>118.80000000000001</v>
      </c>
      <c r="ED61" s="885">
        <v>131.34</v>
      </c>
      <c r="EE61" s="885">
        <v>151.80000000000001</v>
      </c>
      <c r="EF61" s="886">
        <v>165</v>
      </c>
      <c r="EG61" s="1025">
        <v>85.8</v>
      </c>
      <c r="EH61" s="1098">
        <v>99</v>
      </c>
      <c r="EI61" s="1107">
        <v>18.216000000000001</v>
      </c>
      <c r="EJ61" s="1107">
        <v>10.295999999999999</v>
      </c>
      <c r="EK61" s="1025">
        <v>10.89</v>
      </c>
      <c r="EL61" s="1098">
        <v>14.124000000000001</v>
      </c>
      <c r="EM61" s="1107">
        <v>18.150000000000002</v>
      </c>
      <c r="EN61" s="884">
        <v>15.84</v>
      </c>
      <c r="EO61" s="885">
        <v>19.8</v>
      </c>
      <c r="EP61" s="885">
        <v>26.400000000000002</v>
      </c>
      <c r="EQ61" s="885">
        <v>33</v>
      </c>
      <c r="ER61" s="885">
        <v>39.6</v>
      </c>
      <c r="ES61" s="885">
        <v>45.54</v>
      </c>
      <c r="ET61" s="885">
        <v>49.5</v>
      </c>
      <c r="EU61" s="885">
        <v>59.400000000000006</v>
      </c>
      <c r="EV61" s="885">
        <v>66</v>
      </c>
      <c r="EW61" s="885">
        <v>72.600000000000009</v>
      </c>
      <c r="EX61" s="1025">
        <v>85.8</v>
      </c>
      <c r="EY61" s="886">
        <v>99</v>
      </c>
      <c r="EZ61" s="1107">
        <v>270</v>
      </c>
      <c r="FA61" s="884">
        <v>135</v>
      </c>
      <c r="FB61" s="885">
        <v>179.1</v>
      </c>
      <c r="FC61" s="1025">
        <v>202.5</v>
      </c>
      <c r="FD61" s="886">
        <v>225</v>
      </c>
    </row>
    <row r="62" spans="1:160" s="7" customFormat="1" ht="15" customHeight="1" x14ac:dyDescent="0.35">
      <c r="A62" s="185" t="s">
        <v>9</v>
      </c>
      <c r="B62" s="184" t="s">
        <v>40</v>
      </c>
      <c r="C62" s="188" t="s">
        <v>94</v>
      </c>
      <c r="D62" s="199" t="s">
        <v>56</v>
      </c>
      <c r="E62" s="802">
        <f t="shared" si="31"/>
        <v>0.6435064935064928</v>
      </c>
      <c r="F62" s="803">
        <f t="shared" si="32"/>
        <v>5.9513648596693926E-2</v>
      </c>
      <c r="G62" s="803">
        <f t="shared" si="33"/>
        <v>0.49</v>
      </c>
      <c r="H62" s="804">
        <f t="shared" si="34"/>
        <v>0.9</v>
      </c>
      <c r="I62" s="534">
        <v>0.49</v>
      </c>
      <c r="J62" s="164">
        <v>0.49</v>
      </c>
      <c r="K62" s="164">
        <v>0.49</v>
      </c>
      <c r="L62" s="164">
        <v>0.49</v>
      </c>
      <c r="M62" s="164">
        <v>0.53</v>
      </c>
      <c r="N62" s="164">
        <v>0.53</v>
      </c>
      <c r="O62" s="165">
        <v>0.53</v>
      </c>
      <c r="P62" s="905">
        <v>0.61</v>
      </c>
      <c r="Q62" s="803">
        <v>0.61</v>
      </c>
      <c r="R62" s="803">
        <v>0.61</v>
      </c>
      <c r="S62" s="804">
        <v>0.61</v>
      </c>
      <c r="T62" s="906">
        <v>0.66</v>
      </c>
      <c r="U62" s="906">
        <v>0.66</v>
      </c>
      <c r="V62" s="906">
        <v>0.66</v>
      </c>
      <c r="W62" s="908">
        <v>0.66</v>
      </c>
      <c r="X62" s="905">
        <v>0.66</v>
      </c>
      <c r="Y62" s="165">
        <v>0.66</v>
      </c>
      <c r="Z62" s="534">
        <v>0.9</v>
      </c>
      <c r="AA62" s="164">
        <v>0.9</v>
      </c>
      <c r="AB62" s="164">
        <v>0.9</v>
      </c>
      <c r="AC62" s="164">
        <v>0.9</v>
      </c>
      <c r="AD62" s="164">
        <v>0.9</v>
      </c>
      <c r="AE62" s="164">
        <v>0.9</v>
      </c>
      <c r="AF62" s="165">
        <v>0.9</v>
      </c>
      <c r="AG62" s="802">
        <v>0.66</v>
      </c>
      <c r="AH62" s="803">
        <v>0.66</v>
      </c>
      <c r="AI62" s="80">
        <v>0.66</v>
      </c>
      <c r="AJ62" s="80">
        <v>0.66</v>
      </c>
      <c r="AK62" s="536">
        <v>0.66</v>
      </c>
      <c r="AL62" s="988">
        <v>0.66</v>
      </c>
      <c r="AM62" s="536">
        <v>0.66</v>
      </c>
      <c r="AN62" s="134">
        <v>0.53</v>
      </c>
      <c r="AO62" s="135">
        <v>0.53</v>
      </c>
      <c r="AP62" s="135">
        <v>0.53</v>
      </c>
      <c r="AQ62" s="135">
        <v>0.53</v>
      </c>
      <c r="AR62" s="135">
        <v>0.53</v>
      </c>
      <c r="AS62" s="135">
        <v>0.57999999999999996</v>
      </c>
      <c r="AT62" s="135">
        <v>0.57999999999999996</v>
      </c>
      <c r="AU62" s="135">
        <v>0.61</v>
      </c>
      <c r="AV62" s="135">
        <v>0.61</v>
      </c>
      <c r="AW62" s="135">
        <v>0.61</v>
      </c>
      <c r="AX62" s="135">
        <v>0.66</v>
      </c>
      <c r="AY62" s="135">
        <v>0.66</v>
      </c>
      <c r="AZ62" s="135">
        <v>0.66</v>
      </c>
      <c r="BA62" s="135">
        <v>0.66</v>
      </c>
      <c r="BB62" s="135">
        <v>0.66</v>
      </c>
      <c r="BC62" s="135">
        <v>0.66</v>
      </c>
      <c r="BD62" s="135">
        <v>0.66</v>
      </c>
      <c r="BE62" s="135">
        <v>0.66</v>
      </c>
      <c r="BF62" s="135">
        <v>0.66</v>
      </c>
      <c r="BG62" s="135">
        <v>0.66</v>
      </c>
      <c r="BH62" s="135">
        <v>0.66</v>
      </c>
      <c r="BI62" s="135">
        <v>0.66</v>
      </c>
      <c r="BJ62" s="144">
        <v>0.66</v>
      </c>
      <c r="BK62" s="134">
        <v>0.53</v>
      </c>
      <c r="BL62" s="135">
        <v>0.53</v>
      </c>
      <c r="BM62" s="135">
        <v>0.53</v>
      </c>
      <c r="BN62" s="135">
        <v>0.53</v>
      </c>
      <c r="BO62" s="135">
        <v>0.53</v>
      </c>
      <c r="BP62" s="135">
        <v>0.57999999999999996</v>
      </c>
      <c r="BQ62" s="135">
        <v>0.57999999999999996</v>
      </c>
      <c r="BR62" s="135">
        <v>0.61</v>
      </c>
      <c r="BS62" s="135">
        <v>0.61</v>
      </c>
      <c r="BT62" s="135">
        <v>0.61</v>
      </c>
      <c r="BU62" s="135">
        <v>0.66</v>
      </c>
      <c r="BV62" s="135">
        <v>0.66</v>
      </c>
      <c r="BW62" s="135">
        <v>0.66</v>
      </c>
      <c r="BX62" s="135">
        <v>0.66</v>
      </c>
      <c r="BY62" s="135">
        <v>0.66</v>
      </c>
      <c r="BZ62" s="135">
        <v>0.66</v>
      </c>
      <c r="CA62" s="135">
        <v>0.66</v>
      </c>
      <c r="CB62" s="135">
        <v>0.66</v>
      </c>
      <c r="CC62" s="135">
        <v>0.66</v>
      </c>
      <c r="CD62" s="135">
        <v>0.66</v>
      </c>
      <c r="CE62" s="135">
        <v>0.66</v>
      </c>
      <c r="CF62" s="144">
        <v>0.66</v>
      </c>
      <c r="CG62" s="597">
        <v>0.9</v>
      </c>
      <c r="CH62" s="987">
        <v>0.66</v>
      </c>
      <c r="CI62" s="987">
        <v>0.66</v>
      </c>
      <c r="CJ62" s="987">
        <v>0.66</v>
      </c>
      <c r="CK62" s="987">
        <v>0.66</v>
      </c>
      <c r="CL62" s="987">
        <v>0.66</v>
      </c>
      <c r="CM62" s="987">
        <v>0.66</v>
      </c>
      <c r="CN62" s="987">
        <v>0.66</v>
      </c>
      <c r="CO62" s="987">
        <v>0.66</v>
      </c>
      <c r="CP62" s="135">
        <v>0.66</v>
      </c>
      <c r="CQ62" s="987">
        <v>0.66</v>
      </c>
      <c r="CR62" s="144">
        <v>0.66</v>
      </c>
      <c r="CS62" s="134">
        <v>0.66</v>
      </c>
      <c r="CT62" s="987">
        <v>0.66</v>
      </c>
      <c r="CU62" s="987">
        <v>0.66</v>
      </c>
      <c r="CV62" s="82">
        <v>0.66</v>
      </c>
      <c r="CW62" s="134">
        <v>0.57999999999999996</v>
      </c>
      <c r="CX62" s="987">
        <v>0.57999999999999996</v>
      </c>
      <c r="CY62" s="987">
        <v>0.57999999999999996</v>
      </c>
      <c r="CZ62" s="82">
        <v>0.57999999999999996</v>
      </c>
      <c r="DA62" s="134">
        <v>0.66</v>
      </c>
      <c r="DB62" s="987">
        <v>0.66</v>
      </c>
      <c r="DC62" s="987">
        <v>0.66</v>
      </c>
      <c r="DD62" s="82">
        <v>0.66</v>
      </c>
      <c r="DE62" s="134">
        <v>0.57999999999999996</v>
      </c>
      <c r="DF62" s="987">
        <v>0.57999999999999996</v>
      </c>
      <c r="DG62" s="987">
        <v>0.57999999999999996</v>
      </c>
      <c r="DH62" s="82">
        <v>0.57999999999999996</v>
      </c>
      <c r="DI62" s="1026">
        <v>0.66</v>
      </c>
      <c r="DJ62" s="888">
        <v>0.66</v>
      </c>
      <c r="DK62" s="888">
        <v>0.66</v>
      </c>
      <c r="DL62" s="888">
        <v>0.66</v>
      </c>
      <c r="DM62" s="888">
        <v>0.66</v>
      </c>
      <c r="DN62" s="888">
        <v>0.66</v>
      </c>
      <c r="DO62" s="889">
        <v>0.66</v>
      </c>
      <c r="DP62" s="1026">
        <v>0.49</v>
      </c>
      <c r="DQ62" s="888">
        <v>0.49</v>
      </c>
      <c r="DR62" s="888">
        <v>0.53</v>
      </c>
      <c r="DS62" s="888">
        <v>0.53</v>
      </c>
      <c r="DT62" s="888">
        <v>0.57999999999999996</v>
      </c>
      <c r="DU62" s="888">
        <v>0.57999999999999996</v>
      </c>
      <c r="DV62" s="889">
        <v>0.57999999999999996</v>
      </c>
      <c r="DW62" s="1026">
        <v>0.66</v>
      </c>
      <c r="DX62" s="888">
        <v>0.66</v>
      </c>
      <c r="DY62" s="888">
        <v>0.66</v>
      </c>
      <c r="DZ62" s="888">
        <v>0.66</v>
      </c>
      <c r="EA62" s="888">
        <v>0.66</v>
      </c>
      <c r="EB62" s="888">
        <v>0.66</v>
      </c>
      <c r="EC62" s="888">
        <v>0.66</v>
      </c>
      <c r="ED62" s="888">
        <v>0.66</v>
      </c>
      <c r="EE62" s="888">
        <v>0.66</v>
      </c>
      <c r="EF62" s="889">
        <v>0.66</v>
      </c>
      <c r="EG62" s="1026">
        <v>0.66</v>
      </c>
      <c r="EH62" s="1099">
        <v>0.66</v>
      </c>
      <c r="EI62" s="1108">
        <v>0.66</v>
      </c>
      <c r="EJ62" s="1108">
        <v>0.66</v>
      </c>
      <c r="EK62" s="1026">
        <v>0.66</v>
      </c>
      <c r="EL62" s="1099">
        <v>0.66</v>
      </c>
      <c r="EM62" s="1108">
        <v>0.66</v>
      </c>
      <c r="EN62" s="887">
        <v>0.66</v>
      </c>
      <c r="EO62" s="888">
        <v>0.66</v>
      </c>
      <c r="EP62" s="888">
        <v>0.66</v>
      </c>
      <c r="EQ62" s="888">
        <v>0.66</v>
      </c>
      <c r="ER62" s="888">
        <v>0.66</v>
      </c>
      <c r="ES62" s="888">
        <v>0.66</v>
      </c>
      <c r="ET62" s="888">
        <v>0.66</v>
      </c>
      <c r="EU62" s="888">
        <v>0.66</v>
      </c>
      <c r="EV62" s="888">
        <v>0.66</v>
      </c>
      <c r="EW62" s="888">
        <v>0.66</v>
      </c>
      <c r="EX62" s="1026">
        <v>0.66</v>
      </c>
      <c r="EY62" s="889">
        <v>0.66</v>
      </c>
      <c r="EZ62" s="1108">
        <v>0.9</v>
      </c>
      <c r="FA62" s="887">
        <v>0.9</v>
      </c>
      <c r="FB62" s="888">
        <v>0.9</v>
      </c>
      <c r="FC62" s="1026">
        <v>0.9</v>
      </c>
      <c r="FD62" s="889">
        <v>0.9</v>
      </c>
    </row>
    <row r="63" spans="1:160" s="7" customFormat="1" ht="15" customHeight="1" x14ac:dyDescent="0.3">
      <c r="A63" s="185" t="s">
        <v>10</v>
      </c>
      <c r="B63" s="184" t="s">
        <v>41</v>
      </c>
      <c r="C63" s="188" t="s">
        <v>156</v>
      </c>
      <c r="D63" s="200" t="s">
        <v>152</v>
      </c>
      <c r="E63" s="318">
        <f t="shared" si="31"/>
        <v>1</v>
      </c>
      <c r="F63" s="162">
        <f t="shared" si="32"/>
        <v>0</v>
      </c>
      <c r="G63" s="805">
        <f t="shared" si="33"/>
        <v>1</v>
      </c>
      <c r="H63" s="806">
        <f t="shared" si="34"/>
        <v>1</v>
      </c>
      <c r="I63" s="71">
        <v>1</v>
      </c>
      <c r="J63" s="69">
        <v>1</v>
      </c>
      <c r="K63" s="69">
        <v>1</v>
      </c>
      <c r="L63" s="69">
        <v>1</v>
      </c>
      <c r="M63" s="69">
        <v>1</v>
      </c>
      <c r="N63" s="69">
        <v>1</v>
      </c>
      <c r="O63" s="70">
        <v>1</v>
      </c>
      <c r="P63" s="616">
        <v>1</v>
      </c>
      <c r="Q63" s="69">
        <v>1</v>
      </c>
      <c r="R63" s="69">
        <v>1</v>
      </c>
      <c r="S63" s="70">
        <v>1</v>
      </c>
      <c r="T63" s="581">
        <v>1</v>
      </c>
      <c r="U63" s="581">
        <v>1</v>
      </c>
      <c r="V63" s="581">
        <v>1</v>
      </c>
      <c r="W63" s="901">
        <v>1</v>
      </c>
      <c r="X63" s="616">
        <v>1</v>
      </c>
      <c r="Y63" s="165">
        <v>1</v>
      </c>
      <c r="Z63" s="71">
        <v>1</v>
      </c>
      <c r="AA63" s="69">
        <v>1</v>
      </c>
      <c r="AB63" s="69">
        <v>1</v>
      </c>
      <c r="AC63" s="69">
        <v>1</v>
      </c>
      <c r="AD63" s="69">
        <v>1</v>
      </c>
      <c r="AE63" s="69">
        <v>1</v>
      </c>
      <c r="AF63" s="70">
        <v>1</v>
      </c>
      <c r="AG63" s="534">
        <v>1</v>
      </c>
      <c r="AH63" s="164">
        <v>1</v>
      </c>
      <c r="AI63" s="135">
        <v>1</v>
      </c>
      <c r="AJ63" s="135">
        <v>1</v>
      </c>
      <c r="AK63" s="144">
        <v>1</v>
      </c>
      <c r="AL63" s="987">
        <v>1</v>
      </c>
      <c r="AM63" s="144">
        <v>1</v>
      </c>
      <c r="AN63" s="134">
        <v>1</v>
      </c>
      <c r="AO63" s="135">
        <v>1</v>
      </c>
      <c r="AP63" s="135">
        <v>1</v>
      </c>
      <c r="AQ63" s="135">
        <v>1</v>
      </c>
      <c r="AR63" s="135">
        <v>1</v>
      </c>
      <c r="AS63" s="135">
        <v>1</v>
      </c>
      <c r="AT63" s="135">
        <v>1</v>
      </c>
      <c r="AU63" s="135">
        <v>1</v>
      </c>
      <c r="AV63" s="135">
        <v>1</v>
      </c>
      <c r="AW63" s="135">
        <v>1</v>
      </c>
      <c r="AX63" s="135">
        <v>1</v>
      </c>
      <c r="AY63" s="135">
        <v>1</v>
      </c>
      <c r="AZ63" s="135">
        <v>1</v>
      </c>
      <c r="BA63" s="135">
        <v>1</v>
      </c>
      <c r="BB63" s="135">
        <v>1</v>
      </c>
      <c r="BC63" s="135">
        <v>1</v>
      </c>
      <c r="BD63" s="135">
        <v>1</v>
      </c>
      <c r="BE63" s="135">
        <v>1</v>
      </c>
      <c r="BF63" s="135">
        <v>1</v>
      </c>
      <c r="BG63" s="135">
        <v>1</v>
      </c>
      <c r="BH63" s="135">
        <v>1</v>
      </c>
      <c r="BI63" s="135">
        <v>1</v>
      </c>
      <c r="BJ63" s="144">
        <v>1</v>
      </c>
      <c r="BK63" s="134">
        <v>1</v>
      </c>
      <c r="BL63" s="135">
        <v>1</v>
      </c>
      <c r="BM63" s="135">
        <v>1</v>
      </c>
      <c r="BN63" s="135">
        <v>1</v>
      </c>
      <c r="BO63" s="135">
        <v>1</v>
      </c>
      <c r="BP63" s="135">
        <v>1</v>
      </c>
      <c r="BQ63" s="135">
        <v>1</v>
      </c>
      <c r="BR63" s="135">
        <v>1</v>
      </c>
      <c r="BS63" s="135">
        <v>1</v>
      </c>
      <c r="BT63" s="135">
        <v>1</v>
      </c>
      <c r="BU63" s="135">
        <v>1</v>
      </c>
      <c r="BV63" s="135">
        <v>1</v>
      </c>
      <c r="BW63" s="135">
        <v>1</v>
      </c>
      <c r="BX63" s="135">
        <v>1</v>
      </c>
      <c r="BY63" s="135">
        <v>1</v>
      </c>
      <c r="BZ63" s="135">
        <v>1</v>
      </c>
      <c r="CA63" s="135">
        <v>1</v>
      </c>
      <c r="CB63" s="135">
        <v>1</v>
      </c>
      <c r="CC63" s="135">
        <v>1</v>
      </c>
      <c r="CD63" s="135">
        <v>1</v>
      </c>
      <c r="CE63" s="135">
        <v>1</v>
      </c>
      <c r="CF63" s="144">
        <v>1</v>
      </c>
      <c r="CG63" s="592">
        <v>1</v>
      </c>
      <c r="CH63" s="987">
        <v>1</v>
      </c>
      <c r="CI63" s="987">
        <v>1</v>
      </c>
      <c r="CJ63" s="987">
        <v>1</v>
      </c>
      <c r="CK63" s="987">
        <v>1</v>
      </c>
      <c r="CL63" s="987">
        <v>1</v>
      </c>
      <c r="CM63" s="987">
        <v>1</v>
      </c>
      <c r="CN63" s="987">
        <v>1</v>
      </c>
      <c r="CO63" s="987">
        <v>1</v>
      </c>
      <c r="CP63" s="135">
        <v>1</v>
      </c>
      <c r="CQ63" s="987">
        <v>1</v>
      </c>
      <c r="CR63" s="144">
        <v>1</v>
      </c>
      <c r="CS63" s="134">
        <v>1</v>
      </c>
      <c r="CT63" s="987">
        <v>1</v>
      </c>
      <c r="CU63" s="987">
        <v>1</v>
      </c>
      <c r="CV63" s="82">
        <v>1</v>
      </c>
      <c r="CW63" s="134">
        <v>1</v>
      </c>
      <c r="CX63" s="987">
        <v>1</v>
      </c>
      <c r="CY63" s="987">
        <v>1</v>
      </c>
      <c r="CZ63" s="82">
        <v>1</v>
      </c>
      <c r="DA63" s="134">
        <v>1</v>
      </c>
      <c r="DB63" s="987">
        <v>1</v>
      </c>
      <c r="DC63" s="987">
        <v>1</v>
      </c>
      <c r="DD63" s="82">
        <v>1</v>
      </c>
      <c r="DE63" s="134">
        <v>1</v>
      </c>
      <c r="DF63" s="987">
        <v>1</v>
      </c>
      <c r="DG63" s="987">
        <v>1</v>
      </c>
      <c r="DH63" s="82">
        <v>1</v>
      </c>
      <c r="DI63" s="1027">
        <v>1</v>
      </c>
      <c r="DJ63" s="891">
        <v>1</v>
      </c>
      <c r="DK63" s="891">
        <v>1</v>
      </c>
      <c r="DL63" s="891">
        <v>1</v>
      </c>
      <c r="DM63" s="891">
        <v>1</v>
      </c>
      <c r="DN63" s="891">
        <v>1</v>
      </c>
      <c r="DO63" s="892">
        <v>1</v>
      </c>
      <c r="DP63" s="1027">
        <v>1</v>
      </c>
      <c r="DQ63" s="891">
        <v>1</v>
      </c>
      <c r="DR63" s="891">
        <v>1</v>
      </c>
      <c r="DS63" s="891">
        <v>1</v>
      </c>
      <c r="DT63" s="891">
        <v>1</v>
      </c>
      <c r="DU63" s="891">
        <v>1</v>
      </c>
      <c r="DV63" s="892">
        <v>1</v>
      </c>
      <c r="DW63" s="1027">
        <v>1</v>
      </c>
      <c r="DX63" s="891">
        <v>1</v>
      </c>
      <c r="DY63" s="891">
        <v>1</v>
      </c>
      <c r="DZ63" s="891">
        <v>1</v>
      </c>
      <c r="EA63" s="891">
        <v>1</v>
      </c>
      <c r="EB63" s="891">
        <v>1</v>
      </c>
      <c r="EC63" s="891">
        <v>1</v>
      </c>
      <c r="ED63" s="891">
        <v>1</v>
      </c>
      <c r="EE63" s="891">
        <v>1</v>
      </c>
      <c r="EF63" s="892">
        <v>1</v>
      </c>
      <c r="EG63" s="1027">
        <v>1</v>
      </c>
      <c r="EH63" s="1100">
        <v>1</v>
      </c>
      <c r="EI63" s="1109">
        <v>1</v>
      </c>
      <c r="EJ63" s="1109">
        <v>1</v>
      </c>
      <c r="EK63" s="1027">
        <v>1</v>
      </c>
      <c r="EL63" s="1100">
        <v>1</v>
      </c>
      <c r="EM63" s="1109">
        <v>1</v>
      </c>
      <c r="EN63" s="890">
        <v>1</v>
      </c>
      <c r="EO63" s="891">
        <v>1</v>
      </c>
      <c r="EP63" s="891">
        <v>1</v>
      </c>
      <c r="EQ63" s="891">
        <v>1</v>
      </c>
      <c r="ER63" s="891">
        <v>1</v>
      </c>
      <c r="ES63" s="891">
        <v>1</v>
      </c>
      <c r="ET63" s="891">
        <v>1</v>
      </c>
      <c r="EU63" s="891">
        <v>1</v>
      </c>
      <c r="EV63" s="891">
        <v>1</v>
      </c>
      <c r="EW63" s="891">
        <v>1</v>
      </c>
      <c r="EX63" s="1027">
        <v>1</v>
      </c>
      <c r="EY63" s="892">
        <v>1</v>
      </c>
      <c r="EZ63" s="1109">
        <v>1</v>
      </c>
      <c r="FA63" s="890">
        <v>1</v>
      </c>
      <c r="FB63" s="891">
        <v>1</v>
      </c>
      <c r="FC63" s="1027">
        <v>1</v>
      </c>
      <c r="FD63" s="892">
        <v>1</v>
      </c>
    </row>
    <row r="64" spans="1:160" s="753" customFormat="1" ht="15" customHeight="1" x14ac:dyDescent="0.3">
      <c r="A64" s="740" t="s">
        <v>50</v>
      </c>
      <c r="B64" s="184" t="s">
        <v>42</v>
      </c>
      <c r="C64" s="741" t="s">
        <v>95</v>
      </c>
      <c r="D64" s="742" t="s">
        <v>5</v>
      </c>
      <c r="E64" s="217">
        <f t="shared" si="31"/>
        <v>122.0051948051948</v>
      </c>
      <c r="F64" s="227">
        <f t="shared" si="32"/>
        <v>82.074586697424039</v>
      </c>
      <c r="G64" s="227">
        <f t="shared" si="33"/>
        <v>7</v>
      </c>
      <c r="H64" s="228">
        <f t="shared" si="34"/>
        <v>499</v>
      </c>
      <c r="I64" s="1060">
        <v>7</v>
      </c>
      <c r="J64" s="1061">
        <v>10</v>
      </c>
      <c r="K64" s="1061">
        <v>15</v>
      </c>
      <c r="L64" s="1061">
        <v>20</v>
      </c>
      <c r="M64" s="1061">
        <v>25</v>
      </c>
      <c r="N64" s="1061">
        <v>30</v>
      </c>
      <c r="O64" s="1062">
        <v>35</v>
      </c>
      <c r="P64" s="217">
        <v>69</v>
      </c>
      <c r="Q64" s="1061">
        <v>80</v>
      </c>
      <c r="R64" s="1061">
        <v>100</v>
      </c>
      <c r="S64" s="1062">
        <v>105</v>
      </c>
      <c r="T64" s="231">
        <v>22</v>
      </c>
      <c r="U64" s="231">
        <v>25</v>
      </c>
      <c r="V64" s="231">
        <v>34</v>
      </c>
      <c r="W64" s="350">
        <v>38</v>
      </c>
      <c r="X64" s="217">
        <v>15</v>
      </c>
      <c r="Y64" s="232">
        <v>20</v>
      </c>
      <c r="Z64" s="1060">
        <v>150</v>
      </c>
      <c r="AA64" s="1061">
        <v>208</v>
      </c>
      <c r="AB64" s="1061">
        <v>250</v>
      </c>
      <c r="AC64" s="1061">
        <v>320</v>
      </c>
      <c r="AD64" s="1061">
        <v>399</v>
      </c>
      <c r="AE64" s="1061">
        <v>467</v>
      </c>
      <c r="AF64" s="1062">
        <v>499</v>
      </c>
      <c r="AG64" s="754">
        <v>16.3</v>
      </c>
      <c r="AH64" s="755">
        <v>21.6</v>
      </c>
      <c r="AI64" s="820">
        <v>27.5</v>
      </c>
      <c r="AJ64" s="820">
        <v>32</v>
      </c>
      <c r="AK64" s="903">
        <v>38</v>
      </c>
      <c r="AL64" s="989">
        <v>16.2</v>
      </c>
      <c r="AM64" s="903">
        <v>22</v>
      </c>
      <c r="AN64" s="819">
        <v>19.899999999999999</v>
      </c>
      <c r="AO64" s="820">
        <v>25.1</v>
      </c>
      <c r="AP64" s="820">
        <v>30</v>
      </c>
      <c r="AQ64" s="820">
        <v>35</v>
      </c>
      <c r="AR64" s="820">
        <v>45</v>
      </c>
      <c r="AS64" s="820">
        <v>49.9</v>
      </c>
      <c r="AT64" s="820">
        <v>60</v>
      </c>
      <c r="AU64" s="820">
        <v>80</v>
      </c>
      <c r="AV64" s="820">
        <v>90</v>
      </c>
      <c r="AW64" s="820">
        <v>100</v>
      </c>
      <c r="AX64" s="820">
        <v>110</v>
      </c>
      <c r="AY64" s="820">
        <v>120</v>
      </c>
      <c r="AZ64" s="820">
        <v>130</v>
      </c>
      <c r="BA64" s="820">
        <v>140</v>
      </c>
      <c r="BB64" s="820">
        <v>150</v>
      </c>
      <c r="BC64" s="820">
        <v>160</v>
      </c>
      <c r="BD64" s="820">
        <v>170</v>
      </c>
      <c r="BE64" s="820">
        <v>180</v>
      </c>
      <c r="BF64" s="820">
        <v>199</v>
      </c>
      <c r="BG64" s="820">
        <v>230</v>
      </c>
      <c r="BH64" s="820">
        <v>250</v>
      </c>
      <c r="BI64" s="820">
        <v>300</v>
      </c>
      <c r="BJ64" s="903">
        <v>350</v>
      </c>
      <c r="BK64" s="819">
        <v>19.899999999999999</v>
      </c>
      <c r="BL64" s="820">
        <v>25.1</v>
      </c>
      <c r="BM64" s="820">
        <v>30</v>
      </c>
      <c r="BN64" s="820">
        <v>35</v>
      </c>
      <c r="BO64" s="820">
        <v>45</v>
      </c>
      <c r="BP64" s="820">
        <v>49.9</v>
      </c>
      <c r="BQ64" s="820">
        <v>60</v>
      </c>
      <c r="BR64" s="820">
        <v>80</v>
      </c>
      <c r="BS64" s="820">
        <v>90</v>
      </c>
      <c r="BT64" s="820">
        <v>100</v>
      </c>
      <c r="BU64" s="820">
        <v>110</v>
      </c>
      <c r="BV64" s="820">
        <v>130</v>
      </c>
      <c r="BW64" s="820">
        <v>140</v>
      </c>
      <c r="BX64" s="820">
        <v>150</v>
      </c>
      <c r="BY64" s="820">
        <v>160</v>
      </c>
      <c r="BZ64" s="820">
        <v>170</v>
      </c>
      <c r="CA64" s="820">
        <v>180</v>
      </c>
      <c r="CB64" s="820">
        <v>199</v>
      </c>
      <c r="CC64" s="820">
        <v>230</v>
      </c>
      <c r="CD64" s="820">
        <v>250</v>
      </c>
      <c r="CE64" s="820">
        <v>300</v>
      </c>
      <c r="CF64" s="903">
        <v>350</v>
      </c>
      <c r="CG64" s="1115">
        <v>350</v>
      </c>
      <c r="CH64" s="989">
        <v>99.8</v>
      </c>
      <c r="CI64" s="989">
        <v>110</v>
      </c>
      <c r="CJ64" s="989">
        <v>120</v>
      </c>
      <c r="CK64" s="989">
        <v>140</v>
      </c>
      <c r="CL64" s="989">
        <v>150</v>
      </c>
      <c r="CM64" s="989">
        <v>160</v>
      </c>
      <c r="CN64" s="989">
        <v>170</v>
      </c>
      <c r="CO64" s="989">
        <v>180</v>
      </c>
      <c r="CP64" s="820">
        <v>199</v>
      </c>
      <c r="CQ64" s="989">
        <v>230</v>
      </c>
      <c r="CR64" s="903">
        <v>250</v>
      </c>
      <c r="CS64" s="819">
        <v>49.5</v>
      </c>
      <c r="CT64" s="989">
        <v>55</v>
      </c>
      <c r="CU64" s="989">
        <v>60.5</v>
      </c>
      <c r="CV64" s="1118">
        <v>66</v>
      </c>
      <c r="CW64" s="819">
        <v>45</v>
      </c>
      <c r="CX64" s="989">
        <v>50</v>
      </c>
      <c r="CY64" s="989">
        <v>55</v>
      </c>
      <c r="CZ64" s="1118">
        <v>60</v>
      </c>
      <c r="DA64" s="819">
        <v>49.5</v>
      </c>
      <c r="DB64" s="989">
        <v>55</v>
      </c>
      <c r="DC64" s="989">
        <v>60.5</v>
      </c>
      <c r="DD64" s="1118">
        <v>66</v>
      </c>
      <c r="DE64" s="819">
        <v>45</v>
      </c>
      <c r="DF64" s="989">
        <v>50</v>
      </c>
      <c r="DG64" s="989">
        <v>55</v>
      </c>
      <c r="DH64" s="1118">
        <v>60</v>
      </c>
      <c r="DI64" s="1028">
        <v>14.9</v>
      </c>
      <c r="DJ64" s="894">
        <v>20</v>
      </c>
      <c r="DK64" s="894">
        <v>25</v>
      </c>
      <c r="DL64" s="894">
        <v>32</v>
      </c>
      <c r="DM64" s="894">
        <v>38</v>
      </c>
      <c r="DN64" s="894">
        <v>48</v>
      </c>
      <c r="DO64" s="895">
        <v>58.5</v>
      </c>
      <c r="DP64" s="1028">
        <v>14.9</v>
      </c>
      <c r="DQ64" s="894">
        <v>20</v>
      </c>
      <c r="DR64" s="894">
        <v>25</v>
      </c>
      <c r="DS64" s="894">
        <v>32</v>
      </c>
      <c r="DT64" s="894">
        <v>38</v>
      </c>
      <c r="DU64" s="894">
        <v>48</v>
      </c>
      <c r="DV64" s="895">
        <v>58.5</v>
      </c>
      <c r="DW64" s="1028">
        <v>100</v>
      </c>
      <c r="DX64" s="894">
        <v>120</v>
      </c>
      <c r="DY64" s="894">
        <v>140</v>
      </c>
      <c r="DZ64" s="894">
        <v>150</v>
      </c>
      <c r="EA64" s="894">
        <v>160</v>
      </c>
      <c r="EB64" s="894">
        <v>170</v>
      </c>
      <c r="EC64" s="894">
        <v>180</v>
      </c>
      <c r="ED64" s="894">
        <v>199</v>
      </c>
      <c r="EE64" s="894">
        <v>230</v>
      </c>
      <c r="EF64" s="895">
        <v>250</v>
      </c>
      <c r="EG64" s="1028">
        <v>130</v>
      </c>
      <c r="EH64" s="1101">
        <v>150</v>
      </c>
      <c r="EI64" s="1110">
        <v>27.6</v>
      </c>
      <c r="EJ64" s="1110">
        <v>15.6</v>
      </c>
      <c r="EK64" s="1028">
        <v>16.5</v>
      </c>
      <c r="EL64" s="1101">
        <v>21.4</v>
      </c>
      <c r="EM64" s="1110">
        <v>27.5</v>
      </c>
      <c r="EN64" s="893">
        <v>24</v>
      </c>
      <c r="EO64" s="894">
        <v>30</v>
      </c>
      <c r="EP64" s="894">
        <v>40</v>
      </c>
      <c r="EQ64" s="894">
        <v>50</v>
      </c>
      <c r="ER64" s="894">
        <v>60</v>
      </c>
      <c r="ES64" s="894">
        <v>69</v>
      </c>
      <c r="ET64" s="894">
        <v>75</v>
      </c>
      <c r="EU64" s="894">
        <v>90</v>
      </c>
      <c r="EV64" s="894">
        <v>100</v>
      </c>
      <c r="EW64" s="894">
        <v>110</v>
      </c>
      <c r="EX64" s="1028">
        <v>130</v>
      </c>
      <c r="EY64" s="895">
        <v>150</v>
      </c>
      <c r="EZ64" s="1110">
        <v>300</v>
      </c>
      <c r="FA64" s="893">
        <v>150</v>
      </c>
      <c r="FB64" s="894">
        <v>199</v>
      </c>
      <c r="FC64" s="1028">
        <v>225</v>
      </c>
      <c r="FD64" s="895">
        <v>250</v>
      </c>
    </row>
    <row r="65" spans="1:160" s="7" customFormat="1" ht="15" customHeight="1" x14ac:dyDescent="0.3">
      <c r="A65" s="185" t="s">
        <v>51</v>
      </c>
      <c r="B65" s="184" t="s">
        <v>43</v>
      </c>
      <c r="C65" s="188" t="s">
        <v>95</v>
      </c>
      <c r="D65" s="198" t="s">
        <v>47</v>
      </c>
      <c r="E65" s="318">
        <f t="shared" si="31"/>
        <v>103.70441558441557</v>
      </c>
      <c r="F65" s="162">
        <f t="shared" si="32"/>
        <v>69.763398692810455</v>
      </c>
      <c r="G65" s="162">
        <f t="shared" si="33"/>
        <v>5.95</v>
      </c>
      <c r="H65" s="163">
        <f t="shared" si="34"/>
        <v>424.15</v>
      </c>
      <c r="I65" s="318">
        <v>5.95</v>
      </c>
      <c r="J65" s="162">
        <v>8.5</v>
      </c>
      <c r="K65" s="162">
        <v>12.75</v>
      </c>
      <c r="L65" s="162">
        <v>17</v>
      </c>
      <c r="M65" s="162">
        <v>21.25</v>
      </c>
      <c r="N65" s="162">
        <v>25.5</v>
      </c>
      <c r="O65" s="163">
        <v>29.75</v>
      </c>
      <c r="P65" s="318">
        <v>58.65</v>
      </c>
      <c r="Q65" s="162">
        <v>68</v>
      </c>
      <c r="R65" s="162">
        <v>85</v>
      </c>
      <c r="S65" s="163">
        <v>89.25</v>
      </c>
      <c r="T65" s="162">
        <v>18.7</v>
      </c>
      <c r="U65" s="162">
        <v>21.25</v>
      </c>
      <c r="V65" s="162">
        <v>28.9</v>
      </c>
      <c r="W65" s="596">
        <v>32.299999999999997</v>
      </c>
      <c r="X65" s="318">
        <f t="shared" ref="X65:Y65" si="36">0.85*X64</f>
        <v>12.75</v>
      </c>
      <c r="Y65" s="163">
        <f t="shared" si="36"/>
        <v>17</v>
      </c>
      <c r="Z65" s="318">
        <v>127.5</v>
      </c>
      <c r="AA65" s="162">
        <v>176.79999999999998</v>
      </c>
      <c r="AB65" s="162">
        <v>212.5</v>
      </c>
      <c r="AC65" s="162">
        <v>272</v>
      </c>
      <c r="AD65" s="162">
        <v>339.15</v>
      </c>
      <c r="AE65" s="162">
        <v>396.95</v>
      </c>
      <c r="AF65" s="163">
        <v>424.15</v>
      </c>
      <c r="AG65" s="318">
        <f>0.85*AG64</f>
        <v>13.855</v>
      </c>
      <c r="AH65" s="162">
        <f>0.85*AH64</f>
        <v>18.36</v>
      </c>
      <c r="AI65" s="137">
        <v>23.375</v>
      </c>
      <c r="AJ65" s="137">
        <v>27.2</v>
      </c>
      <c r="AK65" s="146">
        <v>32.299999999999997</v>
      </c>
      <c r="AL65" s="1057">
        <v>13.77</v>
      </c>
      <c r="AM65" s="146">
        <v>18.7</v>
      </c>
      <c r="AN65" s="140">
        <v>16.914999999999999</v>
      </c>
      <c r="AO65" s="137">
        <v>21.335000000000001</v>
      </c>
      <c r="AP65" s="137">
        <v>25.5</v>
      </c>
      <c r="AQ65" s="137">
        <v>29.75</v>
      </c>
      <c r="AR65" s="137">
        <v>38.25</v>
      </c>
      <c r="AS65" s="137">
        <v>42.414999999999999</v>
      </c>
      <c r="AT65" s="137">
        <v>51</v>
      </c>
      <c r="AU65" s="137">
        <v>68</v>
      </c>
      <c r="AV65" s="137">
        <v>76.5</v>
      </c>
      <c r="AW65" s="137">
        <v>85</v>
      </c>
      <c r="AX65" s="137">
        <v>93.5</v>
      </c>
      <c r="AY65" s="137">
        <v>102</v>
      </c>
      <c r="AZ65" s="137">
        <v>110.5</v>
      </c>
      <c r="BA65" s="137">
        <v>119</v>
      </c>
      <c r="BB65" s="137">
        <v>127.5</v>
      </c>
      <c r="BC65" s="137">
        <v>136</v>
      </c>
      <c r="BD65" s="137">
        <v>144.5</v>
      </c>
      <c r="BE65" s="137">
        <v>153</v>
      </c>
      <c r="BF65" s="137">
        <v>169.15</v>
      </c>
      <c r="BG65" s="137">
        <v>195.5</v>
      </c>
      <c r="BH65" s="137">
        <v>212.5</v>
      </c>
      <c r="BI65" s="137">
        <v>255</v>
      </c>
      <c r="BJ65" s="146">
        <v>297.5</v>
      </c>
      <c r="BK65" s="140">
        <v>16.914999999999999</v>
      </c>
      <c r="BL65" s="137">
        <v>21.335000000000001</v>
      </c>
      <c r="BM65" s="137">
        <v>25.5</v>
      </c>
      <c r="BN65" s="137">
        <v>29.75</v>
      </c>
      <c r="BO65" s="137">
        <v>38.25</v>
      </c>
      <c r="BP65" s="137">
        <v>42.414999999999999</v>
      </c>
      <c r="BQ65" s="137">
        <v>51</v>
      </c>
      <c r="BR65" s="137">
        <v>68</v>
      </c>
      <c r="BS65" s="137">
        <v>76.5</v>
      </c>
      <c r="BT65" s="137">
        <v>85</v>
      </c>
      <c r="BU65" s="137">
        <v>93.5</v>
      </c>
      <c r="BV65" s="137">
        <v>110.5</v>
      </c>
      <c r="BW65" s="137">
        <v>119</v>
      </c>
      <c r="BX65" s="137">
        <v>127.5</v>
      </c>
      <c r="BY65" s="137">
        <v>136</v>
      </c>
      <c r="BZ65" s="137">
        <v>144.5</v>
      </c>
      <c r="CA65" s="137">
        <v>153</v>
      </c>
      <c r="CB65" s="137">
        <v>169.15</v>
      </c>
      <c r="CC65" s="137">
        <v>195.5</v>
      </c>
      <c r="CD65" s="137">
        <v>212.5</v>
      </c>
      <c r="CE65" s="137">
        <v>255</v>
      </c>
      <c r="CF65" s="146">
        <v>297.5</v>
      </c>
      <c r="CG65" s="597">
        <f>0.85*CG64</f>
        <v>297.5</v>
      </c>
      <c r="CH65" s="1057">
        <v>84.83</v>
      </c>
      <c r="CI65" s="1057">
        <v>93.5</v>
      </c>
      <c r="CJ65" s="1057">
        <v>102</v>
      </c>
      <c r="CK65" s="1057">
        <v>119</v>
      </c>
      <c r="CL65" s="1057">
        <v>127.5</v>
      </c>
      <c r="CM65" s="1057">
        <v>136</v>
      </c>
      <c r="CN65" s="1057">
        <v>144.5</v>
      </c>
      <c r="CO65" s="1057">
        <v>153</v>
      </c>
      <c r="CP65" s="137">
        <v>169.15</v>
      </c>
      <c r="CQ65" s="1057">
        <v>195.5</v>
      </c>
      <c r="CR65" s="146">
        <v>212.5</v>
      </c>
      <c r="CS65" s="140">
        <v>42.074999999999996</v>
      </c>
      <c r="CT65" s="1057">
        <v>46.75</v>
      </c>
      <c r="CU65" s="1057">
        <v>51.424999999999997</v>
      </c>
      <c r="CV65" s="28">
        <v>56.1</v>
      </c>
      <c r="CW65" s="140">
        <v>38.25</v>
      </c>
      <c r="CX65" s="1057">
        <v>42.5</v>
      </c>
      <c r="CY65" s="1057">
        <v>46.75</v>
      </c>
      <c r="CZ65" s="28">
        <v>51</v>
      </c>
      <c r="DA65" s="140">
        <v>42.074999999999996</v>
      </c>
      <c r="DB65" s="1057">
        <v>46.75</v>
      </c>
      <c r="DC65" s="1057">
        <v>51.424999999999997</v>
      </c>
      <c r="DD65" s="28">
        <v>56.1</v>
      </c>
      <c r="DE65" s="140">
        <v>38.25</v>
      </c>
      <c r="DF65" s="1057">
        <v>42.5</v>
      </c>
      <c r="DG65" s="1057">
        <v>46.75</v>
      </c>
      <c r="DH65" s="28">
        <v>51</v>
      </c>
      <c r="DI65" s="1025">
        <v>12.664999999999999</v>
      </c>
      <c r="DJ65" s="885">
        <v>17</v>
      </c>
      <c r="DK65" s="885">
        <v>21.25</v>
      </c>
      <c r="DL65" s="885">
        <v>27.2</v>
      </c>
      <c r="DM65" s="885">
        <v>32.299999999999997</v>
      </c>
      <c r="DN65" s="885">
        <v>40.799999999999997</v>
      </c>
      <c r="DO65" s="886">
        <v>49.725000000000001</v>
      </c>
      <c r="DP65" s="1025">
        <v>12.664999999999999</v>
      </c>
      <c r="DQ65" s="885">
        <v>17</v>
      </c>
      <c r="DR65" s="885">
        <v>21.25</v>
      </c>
      <c r="DS65" s="885">
        <v>27.2</v>
      </c>
      <c r="DT65" s="885">
        <v>32.299999999999997</v>
      </c>
      <c r="DU65" s="885">
        <v>40.799999999999997</v>
      </c>
      <c r="DV65" s="886">
        <v>49.725000000000001</v>
      </c>
      <c r="DW65" s="1025">
        <v>85</v>
      </c>
      <c r="DX65" s="885">
        <v>102</v>
      </c>
      <c r="DY65" s="885">
        <v>119</v>
      </c>
      <c r="DZ65" s="885">
        <v>127.5</v>
      </c>
      <c r="EA65" s="885">
        <v>136</v>
      </c>
      <c r="EB65" s="885">
        <v>144.5</v>
      </c>
      <c r="EC65" s="885">
        <v>153</v>
      </c>
      <c r="ED65" s="885">
        <v>169.15</v>
      </c>
      <c r="EE65" s="885">
        <v>195.5</v>
      </c>
      <c r="EF65" s="886">
        <v>212.5</v>
      </c>
      <c r="EG65" s="1025">
        <v>110.5</v>
      </c>
      <c r="EH65" s="1098">
        <v>127.5</v>
      </c>
      <c r="EI65" s="1107">
        <v>23.46</v>
      </c>
      <c r="EJ65" s="1107">
        <v>13.26</v>
      </c>
      <c r="EK65" s="1025">
        <v>14.025</v>
      </c>
      <c r="EL65" s="1098">
        <v>18.189999999999998</v>
      </c>
      <c r="EM65" s="1107">
        <v>23.375</v>
      </c>
      <c r="EN65" s="884">
        <v>20.399999999999999</v>
      </c>
      <c r="EO65" s="885">
        <v>25.5</v>
      </c>
      <c r="EP65" s="885">
        <v>34</v>
      </c>
      <c r="EQ65" s="885">
        <v>42.5</v>
      </c>
      <c r="ER65" s="885">
        <v>51</v>
      </c>
      <c r="ES65" s="885">
        <v>58.65</v>
      </c>
      <c r="ET65" s="885">
        <v>63.75</v>
      </c>
      <c r="EU65" s="885">
        <v>76.5</v>
      </c>
      <c r="EV65" s="885">
        <v>85</v>
      </c>
      <c r="EW65" s="885">
        <v>93.5</v>
      </c>
      <c r="EX65" s="1025">
        <v>110.5</v>
      </c>
      <c r="EY65" s="886">
        <v>127.5</v>
      </c>
      <c r="EZ65" s="1107">
        <v>255</v>
      </c>
      <c r="FA65" s="884">
        <v>127.5</v>
      </c>
      <c r="FB65" s="885">
        <v>169.15</v>
      </c>
      <c r="FC65" s="1025">
        <v>191.25</v>
      </c>
      <c r="FD65" s="886">
        <v>212.5</v>
      </c>
    </row>
    <row r="66" spans="1:160" s="7" customFormat="1" ht="15" customHeight="1" x14ac:dyDescent="0.3">
      <c r="A66" s="185" t="s">
        <v>12</v>
      </c>
      <c r="B66" s="184" t="s">
        <v>11</v>
      </c>
      <c r="C66" s="188" t="s">
        <v>96</v>
      </c>
      <c r="D66" s="200"/>
      <c r="E66" s="807">
        <f t="shared" si="31"/>
        <v>12.337662337662337</v>
      </c>
      <c r="F66" s="162">
        <f t="shared" si="32"/>
        <v>2.9065743944636635</v>
      </c>
      <c r="G66" s="805">
        <f t="shared" si="33"/>
        <v>10</v>
      </c>
      <c r="H66" s="806">
        <f t="shared" si="34"/>
        <v>20</v>
      </c>
      <c r="I66" s="534">
        <v>10</v>
      </c>
      <c r="J66" s="164">
        <v>10</v>
      </c>
      <c r="K66" s="164">
        <v>10</v>
      </c>
      <c r="L66" s="164">
        <v>10</v>
      </c>
      <c r="M66" s="164">
        <v>10</v>
      </c>
      <c r="N66" s="164">
        <v>10</v>
      </c>
      <c r="O66" s="165">
        <v>10</v>
      </c>
      <c r="P66" s="616">
        <v>10</v>
      </c>
      <c r="Q66" s="164">
        <v>10</v>
      </c>
      <c r="R66" s="164">
        <v>10</v>
      </c>
      <c r="S66" s="165">
        <v>10</v>
      </c>
      <c r="T66" s="581">
        <v>10</v>
      </c>
      <c r="U66" s="581">
        <v>10</v>
      </c>
      <c r="V66" s="581">
        <v>10</v>
      </c>
      <c r="W66" s="901">
        <v>10</v>
      </c>
      <c r="X66" s="616">
        <v>10</v>
      </c>
      <c r="Y66" s="165">
        <v>10</v>
      </c>
      <c r="Z66" s="534">
        <v>20</v>
      </c>
      <c r="AA66" s="164">
        <v>20</v>
      </c>
      <c r="AB66" s="164">
        <v>20</v>
      </c>
      <c r="AC66" s="164">
        <v>20</v>
      </c>
      <c r="AD66" s="164">
        <v>20</v>
      </c>
      <c r="AE66" s="164">
        <v>20</v>
      </c>
      <c r="AF66" s="165">
        <v>20</v>
      </c>
      <c r="AG66" s="534">
        <v>10</v>
      </c>
      <c r="AH66" s="164">
        <v>10</v>
      </c>
      <c r="AI66" s="135">
        <v>10</v>
      </c>
      <c r="AJ66" s="135">
        <v>10</v>
      </c>
      <c r="AK66" s="144">
        <v>10</v>
      </c>
      <c r="AL66" s="987">
        <v>10</v>
      </c>
      <c r="AM66" s="144">
        <v>10</v>
      </c>
      <c r="AN66" s="134">
        <v>10</v>
      </c>
      <c r="AO66" s="135">
        <v>10</v>
      </c>
      <c r="AP66" s="135">
        <v>10</v>
      </c>
      <c r="AQ66" s="135">
        <v>10</v>
      </c>
      <c r="AR66" s="135">
        <v>10</v>
      </c>
      <c r="AS66" s="135">
        <v>10</v>
      </c>
      <c r="AT66" s="135">
        <v>10</v>
      </c>
      <c r="AU66" s="135">
        <v>10</v>
      </c>
      <c r="AV66" s="135">
        <v>10</v>
      </c>
      <c r="AW66" s="135">
        <v>10</v>
      </c>
      <c r="AX66" s="135">
        <v>10</v>
      </c>
      <c r="AY66" s="135">
        <v>10</v>
      </c>
      <c r="AZ66" s="135">
        <v>10</v>
      </c>
      <c r="BA66" s="135">
        <v>10</v>
      </c>
      <c r="BB66" s="135">
        <v>10</v>
      </c>
      <c r="BC66" s="135">
        <v>10</v>
      </c>
      <c r="BD66" s="135">
        <v>10</v>
      </c>
      <c r="BE66" s="135">
        <v>10</v>
      </c>
      <c r="BF66" s="135">
        <v>20</v>
      </c>
      <c r="BG66" s="135">
        <v>20</v>
      </c>
      <c r="BH66" s="135">
        <v>20</v>
      </c>
      <c r="BI66" s="135">
        <v>20</v>
      </c>
      <c r="BJ66" s="144">
        <v>20</v>
      </c>
      <c r="BK66" s="134">
        <v>10</v>
      </c>
      <c r="BL66" s="135">
        <v>10</v>
      </c>
      <c r="BM66" s="135">
        <v>10</v>
      </c>
      <c r="BN66" s="135">
        <v>10</v>
      </c>
      <c r="BO66" s="135">
        <v>10</v>
      </c>
      <c r="BP66" s="135">
        <v>10</v>
      </c>
      <c r="BQ66" s="135">
        <v>10</v>
      </c>
      <c r="BR66" s="135">
        <v>10</v>
      </c>
      <c r="BS66" s="135">
        <v>10</v>
      </c>
      <c r="BT66" s="135">
        <v>10</v>
      </c>
      <c r="BU66" s="135">
        <v>10</v>
      </c>
      <c r="BV66" s="135">
        <v>10</v>
      </c>
      <c r="BW66" s="135">
        <v>10</v>
      </c>
      <c r="BX66" s="135">
        <v>10</v>
      </c>
      <c r="BY66" s="135">
        <v>10</v>
      </c>
      <c r="BZ66" s="135">
        <v>10</v>
      </c>
      <c r="CA66" s="135">
        <v>10</v>
      </c>
      <c r="CB66" s="135">
        <v>20</v>
      </c>
      <c r="CC66" s="135">
        <v>20</v>
      </c>
      <c r="CD66" s="135">
        <v>20</v>
      </c>
      <c r="CE66" s="135">
        <v>20</v>
      </c>
      <c r="CF66" s="144">
        <v>20</v>
      </c>
      <c r="CG66" s="592">
        <v>20</v>
      </c>
      <c r="CH66" s="987">
        <v>10</v>
      </c>
      <c r="CI66" s="987">
        <v>10</v>
      </c>
      <c r="CJ66" s="987">
        <v>10</v>
      </c>
      <c r="CK66" s="987">
        <v>10</v>
      </c>
      <c r="CL66" s="987">
        <v>10</v>
      </c>
      <c r="CM66" s="987">
        <v>10</v>
      </c>
      <c r="CN66" s="987">
        <v>10</v>
      </c>
      <c r="CO66" s="987">
        <v>10</v>
      </c>
      <c r="CP66" s="135">
        <v>10</v>
      </c>
      <c r="CQ66" s="987">
        <v>10</v>
      </c>
      <c r="CR66" s="144">
        <v>10</v>
      </c>
      <c r="CS66" s="134">
        <v>10</v>
      </c>
      <c r="CT66" s="987">
        <v>10</v>
      </c>
      <c r="CU66" s="987">
        <v>10</v>
      </c>
      <c r="CV66" s="82">
        <v>10</v>
      </c>
      <c r="CW66" s="134">
        <v>10</v>
      </c>
      <c r="CX66" s="987">
        <v>10</v>
      </c>
      <c r="CY66" s="987">
        <v>10</v>
      </c>
      <c r="CZ66" s="82">
        <v>10</v>
      </c>
      <c r="DA66" s="134">
        <v>10</v>
      </c>
      <c r="DB66" s="987">
        <v>10</v>
      </c>
      <c r="DC66" s="987">
        <v>10</v>
      </c>
      <c r="DD66" s="82">
        <v>10</v>
      </c>
      <c r="DE66" s="134">
        <v>10</v>
      </c>
      <c r="DF66" s="987">
        <v>10</v>
      </c>
      <c r="DG66" s="987">
        <v>10</v>
      </c>
      <c r="DH66" s="82">
        <v>10</v>
      </c>
      <c r="DI66" s="1027">
        <v>10</v>
      </c>
      <c r="DJ66" s="891">
        <v>10</v>
      </c>
      <c r="DK66" s="891">
        <v>10</v>
      </c>
      <c r="DL66" s="891">
        <v>10</v>
      </c>
      <c r="DM66" s="891">
        <v>10</v>
      </c>
      <c r="DN66" s="891">
        <v>10</v>
      </c>
      <c r="DO66" s="892">
        <v>10</v>
      </c>
      <c r="DP66" s="1027">
        <v>10</v>
      </c>
      <c r="DQ66" s="891">
        <v>10</v>
      </c>
      <c r="DR66" s="891">
        <v>10</v>
      </c>
      <c r="DS66" s="891">
        <v>10</v>
      </c>
      <c r="DT66" s="891">
        <v>10</v>
      </c>
      <c r="DU66" s="891">
        <v>10</v>
      </c>
      <c r="DV66" s="892">
        <v>10</v>
      </c>
      <c r="DW66" s="1027">
        <v>10</v>
      </c>
      <c r="DX66" s="891">
        <v>10</v>
      </c>
      <c r="DY66" s="891">
        <v>10</v>
      </c>
      <c r="DZ66" s="891">
        <v>10</v>
      </c>
      <c r="EA66" s="891">
        <v>10</v>
      </c>
      <c r="EB66" s="891">
        <v>10</v>
      </c>
      <c r="EC66" s="891">
        <v>10</v>
      </c>
      <c r="ED66" s="891">
        <v>10</v>
      </c>
      <c r="EE66" s="891">
        <v>10</v>
      </c>
      <c r="EF66" s="892">
        <v>10</v>
      </c>
      <c r="EG66" s="1027">
        <v>10</v>
      </c>
      <c r="EH66" s="1100">
        <v>10</v>
      </c>
      <c r="EI66" s="1109">
        <v>10</v>
      </c>
      <c r="EJ66" s="1109">
        <v>10</v>
      </c>
      <c r="EK66" s="1027">
        <v>10</v>
      </c>
      <c r="EL66" s="1100">
        <v>10</v>
      </c>
      <c r="EM66" s="1109">
        <v>10</v>
      </c>
      <c r="EN66" s="890">
        <v>10</v>
      </c>
      <c r="EO66" s="891">
        <v>10</v>
      </c>
      <c r="EP66" s="891">
        <v>10</v>
      </c>
      <c r="EQ66" s="891">
        <v>10</v>
      </c>
      <c r="ER66" s="891">
        <v>10</v>
      </c>
      <c r="ES66" s="891">
        <v>10</v>
      </c>
      <c r="ET66" s="891">
        <v>10</v>
      </c>
      <c r="EU66" s="891">
        <v>10</v>
      </c>
      <c r="EV66" s="891">
        <v>10</v>
      </c>
      <c r="EW66" s="891">
        <v>10</v>
      </c>
      <c r="EX66" s="1027">
        <v>10</v>
      </c>
      <c r="EY66" s="892">
        <v>10</v>
      </c>
      <c r="EZ66" s="1109">
        <v>20</v>
      </c>
      <c r="FA66" s="890">
        <v>20</v>
      </c>
      <c r="FB66" s="891">
        <v>20</v>
      </c>
      <c r="FC66" s="1027">
        <v>20</v>
      </c>
      <c r="FD66" s="892">
        <v>20</v>
      </c>
    </row>
    <row r="67" spans="1:160" s="7" customFormat="1" ht="15" hidden="1" customHeight="1" x14ac:dyDescent="0.3">
      <c r="A67" s="185" t="s">
        <v>54</v>
      </c>
      <c r="B67" s="184" t="s">
        <v>44</v>
      </c>
      <c r="C67" s="188" t="s">
        <v>13</v>
      </c>
      <c r="D67" s="198" t="s">
        <v>145</v>
      </c>
      <c r="E67" s="533" t="e">
        <f t="shared" si="31"/>
        <v>#DIV/0!</v>
      </c>
      <c r="F67" s="166" t="e">
        <f t="shared" si="32"/>
        <v>#NUM!</v>
      </c>
      <c r="G67" s="166">
        <f t="shared" si="33"/>
        <v>0</v>
      </c>
      <c r="H67" s="167">
        <f t="shared" si="34"/>
        <v>0</v>
      </c>
      <c r="I67" s="534"/>
      <c r="J67" s="899"/>
      <c r="K67" s="899"/>
      <c r="L67" s="899"/>
      <c r="M67" s="899"/>
      <c r="N67" s="899"/>
      <c r="O67" s="900"/>
      <c r="P67" s="599"/>
      <c r="Q67" s="164"/>
      <c r="R67" s="164"/>
      <c r="S67" s="165"/>
      <c r="T67" s="598"/>
      <c r="U67" s="598"/>
      <c r="V67" s="598"/>
      <c r="W67" s="909"/>
      <c r="X67" s="599"/>
      <c r="Y67" s="165"/>
      <c r="Z67" s="534"/>
      <c r="AA67" s="164"/>
      <c r="AB67" s="164"/>
      <c r="AC67" s="164"/>
      <c r="AD67" s="164"/>
      <c r="AE67" s="164"/>
      <c r="AF67" s="165"/>
      <c r="AG67" s="534"/>
      <c r="AH67" s="164"/>
      <c r="AI67" s="135" t="s">
        <v>701</v>
      </c>
      <c r="AJ67" s="135" t="s">
        <v>701</v>
      </c>
      <c r="AK67" s="144" t="s">
        <v>701</v>
      </c>
      <c r="AL67" s="987"/>
      <c r="AM67" s="144"/>
      <c r="AN67" s="134" t="s">
        <v>701</v>
      </c>
      <c r="AO67" s="135" t="s">
        <v>701</v>
      </c>
      <c r="AP67" s="135" t="s">
        <v>701</v>
      </c>
      <c r="AQ67" s="135" t="s">
        <v>701</v>
      </c>
      <c r="AR67" s="135" t="s">
        <v>701</v>
      </c>
      <c r="AS67" s="135" t="s">
        <v>701</v>
      </c>
      <c r="AT67" s="135" t="s">
        <v>701</v>
      </c>
      <c r="AU67" s="135"/>
      <c r="AV67" s="135"/>
      <c r="AW67" s="135"/>
      <c r="AX67" s="135"/>
      <c r="AY67" s="135"/>
      <c r="AZ67" s="135" t="s">
        <v>701</v>
      </c>
      <c r="BA67" s="135" t="s">
        <v>701</v>
      </c>
      <c r="BB67" s="135" t="s">
        <v>701</v>
      </c>
      <c r="BC67" s="135" t="s">
        <v>701</v>
      </c>
      <c r="BD67" s="135" t="s">
        <v>701</v>
      </c>
      <c r="BE67" s="135" t="s">
        <v>701</v>
      </c>
      <c r="BF67" s="135"/>
      <c r="BG67" s="135" t="s">
        <v>701</v>
      </c>
      <c r="BH67" s="135"/>
      <c r="BI67" s="135" t="s">
        <v>701</v>
      </c>
      <c r="BJ67" s="144" t="s">
        <v>701</v>
      </c>
      <c r="BK67" s="134" t="s">
        <v>701</v>
      </c>
      <c r="BL67" s="135" t="s">
        <v>701</v>
      </c>
      <c r="BM67" s="135" t="s">
        <v>701</v>
      </c>
      <c r="BN67" s="135" t="s">
        <v>701</v>
      </c>
      <c r="BO67" s="135" t="s">
        <v>701</v>
      </c>
      <c r="BP67" s="135" t="s">
        <v>701</v>
      </c>
      <c r="BQ67" s="135" t="s">
        <v>701</v>
      </c>
      <c r="BR67" s="135"/>
      <c r="BS67" s="135"/>
      <c r="BT67" s="135"/>
      <c r="BU67" s="135"/>
      <c r="BV67" s="135" t="s">
        <v>701</v>
      </c>
      <c r="BW67" s="135" t="s">
        <v>701</v>
      </c>
      <c r="BX67" s="135" t="s">
        <v>701</v>
      </c>
      <c r="BY67" s="135" t="s">
        <v>701</v>
      </c>
      <c r="BZ67" s="135" t="s">
        <v>701</v>
      </c>
      <c r="CA67" s="135" t="s">
        <v>701</v>
      </c>
      <c r="CB67" s="135"/>
      <c r="CC67" s="135" t="s">
        <v>701</v>
      </c>
      <c r="CD67" s="135"/>
      <c r="CE67" s="135" t="s">
        <v>701</v>
      </c>
      <c r="CF67" s="144" t="s">
        <v>701</v>
      </c>
      <c r="CG67" s="592"/>
      <c r="CH67" s="987" t="s">
        <v>701</v>
      </c>
      <c r="CI67" s="987" t="s">
        <v>701</v>
      </c>
      <c r="CJ67" s="987" t="s">
        <v>701</v>
      </c>
      <c r="CK67" s="987" t="s">
        <v>701</v>
      </c>
      <c r="CL67" s="987" t="s">
        <v>701</v>
      </c>
      <c r="CM67" s="987" t="s">
        <v>701</v>
      </c>
      <c r="CN67" s="987" t="s">
        <v>701</v>
      </c>
      <c r="CO67" s="987" t="s">
        <v>701</v>
      </c>
      <c r="CP67" s="135" t="s">
        <v>701</v>
      </c>
      <c r="CQ67" s="987" t="s">
        <v>701</v>
      </c>
      <c r="CR67" s="144" t="s">
        <v>701</v>
      </c>
      <c r="CS67" s="134"/>
      <c r="CT67" s="987"/>
      <c r="CU67" s="987"/>
      <c r="CV67" s="82"/>
      <c r="CW67" s="134"/>
      <c r="CX67" s="987"/>
      <c r="CY67" s="987"/>
      <c r="CZ67" s="82"/>
      <c r="DA67" s="134"/>
      <c r="DB67" s="987"/>
      <c r="DC67" s="987"/>
      <c r="DD67" s="82"/>
      <c r="DE67" s="134"/>
      <c r="DF67" s="987"/>
      <c r="DG67" s="987"/>
      <c r="DH67" s="82"/>
      <c r="DI67" s="1027"/>
      <c r="DJ67" s="891"/>
      <c r="DK67" s="891"/>
      <c r="DL67" s="891"/>
      <c r="DM67" s="891"/>
      <c r="DN67" s="891"/>
      <c r="DO67" s="892"/>
      <c r="DP67" s="1027"/>
      <c r="DQ67" s="891"/>
      <c r="DR67" s="891"/>
      <c r="DS67" s="891"/>
      <c r="DT67" s="891"/>
      <c r="DU67" s="891"/>
      <c r="DV67" s="892"/>
      <c r="DW67" s="1027" t="s">
        <v>701</v>
      </c>
      <c r="DX67" s="891"/>
      <c r="DY67" s="891" t="s">
        <v>701</v>
      </c>
      <c r="DZ67" s="891" t="s">
        <v>701</v>
      </c>
      <c r="EA67" s="891" t="s">
        <v>701</v>
      </c>
      <c r="EB67" s="891" t="s">
        <v>701</v>
      </c>
      <c r="EC67" s="891" t="s">
        <v>701</v>
      </c>
      <c r="ED67" s="891"/>
      <c r="EE67" s="891" t="s">
        <v>701</v>
      </c>
      <c r="EF67" s="892"/>
      <c r="EG67" s="1027"/>
      <c r="EH67" s="1100"/>
      <c r="EI67" s="1109"/>
      <c r="EJ67" s="1109"/>
      <c r="EK67" s="1027"/>
      <c r="EL67" s="1100"/>
      <c r="EM67" s="1109"/>
      <c r="EN67" s="890"/>
      <c r="EO67" s="891"/>
      <c r="EP67" s="891"/>
      <c r="EQ67" s="891"/>
      <c r="ER67" s="891"/>
      <c r="ES67" s="891"/>
      <c r="ET67" s="891"/>
      <c r="EU67" s="891"/>
      <c r="EV67" s="891"/>
      <c r="EW67" s="891"/>
      <c r="EX67" s="1027"/>
      <c r="EY67" s="892"/>
      <c r="EZ67" s="1109"/>
      <c r="FA67" s="890"/>
      <c r="FB67" s="891"/>
      <c r="FC67" s="1027"/>
      <c r="FD67" s="892"/>
    </row>
    <row r="68" spans="1:160" s="7" customFormat="1" ht="15" customHeight="1" x14ac:dyDescent="0.3">
      <c r="A68" s="185" t="s">
        <v>52</v>
      </c>
      <c r="B68" s="184" t="s">
        <v>45</v>
      </c>
      <c r="C68" s="188" t="s">
        <v>93</v>
      </c>
      <c r="D68" s="198" t="s">
        <v>15</v>
      </c>
      <c r="E68" s="533">
        <f t="shared" si="31"/>
        <v>0.39574240259740268</v>
      </c>
      <c r="F68" s="166">
        <f t="shared" si="32"/>
        <v>0.2537820530565168</v>
      </c>
      <c r="G68" s="166">
        <f t="shared" si="33"/>
        <v>2.5690000000000001E-2</v>
      </c>
      <c r="H68" s="167">
        <f t="shared" si="34"/>
        <v>1.8313300000000001</v>
      </c>
      <c r="I68" s="533">
        <v>2.5690000000000001E-2</v>
      </c>
      <c r="J68" s="166">
        <v>3.6700000000000003E-2</v>
      </c>
      <c r="K68" s="166">
        <v>5.5050000000000002E-2</v>
      </c>
      <c r="L68" s="166">
        <v>7.3400000000000007E-2</v>
      </c>
      <c r="M68" s="166">
        <v>9.1749999999999998E-2</v>
      </c>
      <c r="N68" s="166">
        <v>0.1101</v>
      </c>
      <c r="O68" s="167">
        <v>0.12845000000000001</v>
      </c>
      <c r="P68" s="599">
        <v>0.25323000000000001</v>
      </c>
      <c r="Q68" s="166">
        <v>0.29360000000000003</v>
      </c>
      <c r="R68" s="166">
        <v>0.36699999999999999</v>
      </c>
      <c r="S68" s="167">
        <v>0.38535000000000003</v>
      </c>
      <c r="T68" s="598">
        <v>8.0740000000000006E-2</v>
      </c>
      <c r="U68" s="598">
        <v>9.1749999999999998E-2</v>
      </c>
      <c r="V68" s="598">
        <v>0.12478</v>
      </c>
      <c r="W68" s="909">
        <v>0.13946</v>
      </c>
      <c r="X68" s="599">
        <v>5.5050000000000002E-2</v>
      </c>
      <c r="Y68" s="167">
        <v>7.3400000000000007E-2</v>
      </c>
      <c r="Z68" s="533">
        <v>0.55049999999999999</v>
      </c>
      <c r="AA68" s="166">
        <v>0.63647999999999993</v>
      </c>
      <c r="AB68" s="166">
        <v>0.91749999999999998</v>
      </c>
      <c r="AC68" s="166">
        <v>1.1744000000000001</v>
      </c>
      <c r="AD68" s="166">
        <v>1.4643300000000001</v>
      </c>
      <c r="AE68" s="166">
        <v>1.42902</v>
      </c>
      <c r="AF68" s="167">
        <v>1.8313300000000001</v>
      </c>
      <c r="AG68" s="533">
        <v>5.9821000000000006E-2</v>
      </c>
      <c r="AH68" s="166">
        <v>7.9272000000000009E-2</v>
      </c>
      <c r="AI68" s="136">
        <v>0.10725</v>
      </c>
      <c r="AJ68" s="136">
        <v>0.12479999999999999</v>
      </c>
      <c r="AK68" s="145">
        <v>0.1482</v>
      </c>
      <c r="AL68" s="696">
        <v>5.9454E-2</v>
      </c>
      <c r="AM68" s="145">
        <v>8.0740000000000006E-2</v>
      </c>
      <c r="AN68" s="138">
        <v>6.089399999999999E-2</v>
      </c>
      <c r="AO68" s="136">
        <v>7.6805999999999999E-2</v>
      </c>
      <c r="AP68" s="136">
        <v>9.1799999999999993E-2</v>
      </c>
      <c r="AQ68" s="136">
        <v>0.10709999999999999</v>
      </c>
      <c r="AR68" s="136">
        <v>0.13769999999999999</v>
      </c>
      <c r="AS68" s="136">
        <v>0.152694</v>
      </c>
      <c r="AT68" s="136">
        <v>0.18359999999999999</v>
      </c>
      <c r="AU68" s="136">
        <v>0.24479999999999999</v>
      </c>
      <c r="AV68" s="136">
        <v>0.27539999999999998</v>
      </c>
      <c r="AW68" s="136">
        <v>0.30599999999999999</v>
      </c>
      <c r="AX68" s="136">
        <v>0.33659999999999995</v>
      </c>
      <c r="AY68" s="136">
        <v>0.36719999999999997</v>
      </c>
      <c r="AZ68" s="136">
        <v>0.39779999999999999</v>
      </c>
      <c r="BA68" s="136">
        <v>0.42839999999999995</v>
      </c>
      <c r="BB68" s="136">
        <v>0.45899999999999996</v>
      </c>
      <c r="BC68" s="136">
        <v>0.48959999999999998</v>
      </c>
      <c r="BD68" s="136">
        <v>0.5202</v>
      </c>
      <c r="BE68" s="136">
        <v>0.55079999999999996</v>
      </c>
      <c r="BF68" s="136">
        <v>0.60893999999999993</v>
      </c>
      <c r="BG68" s="136">
        <v>0.70379999999999998</v>
      </c>
      <c r="BH68" s="136">
        <v>0.7649999999999999</v>
      </c>
      <c r="BI68" s="136">
        <v>0.91799999999999993</v>
      </c>
      <c r="BJ68" s="145">
        <v>1.071</v>
      </c>
      <c r="BK68" s="138">
        <v>6.089399999999999E-2</v>
      </c>
      <c r="BL68" s="136">
        <v>7.6805999999999999E-2</v>
      </c>
      <c r="BM68" s="136">
        <v>9.1799999999999993E-2</v>
      </c>
      <c r="BN68" s="136">
        <v>0.10709999999999999</v>
      </c>
      <c r="BO68" s="136">
        <v>0.13769999999999999</v>
      </c>
      <c r="BP68" s="136">
        <v>0.152694</v>
      </c>
      <c r="BQ68" s="136">
        <v>0.18359999999999999</v>
      </c>
      <c r="BR68" s="136">
        <v>0.24479999999999999</v>
      </c>
      <c r="BS68" s="136">
        <v>0.27539999999999998</v>
      </c>
      <c r="BT68" s="136">
        <v>0.30599999999999999</v>
      </c>
      <c r="BU68" s="136">
        <v>0.33659999999999995</v>
      </c>
      <c r="BV68" s="136">
        <v>0.39779999999999999</v>
      </c>
      <c r="BW68" s="136">
        <v>0.42839999999999995</v>
      </c>
      <c r="BX68" s="136">
        <v>0.45899999999999996</v>
      </c>
      <c r="BY68" s="136">
        <v>0.48959999999999998</v>
      </c>
      <c r="BZ68" s="136">
        <v>0.5202</v>
      </c>
      <c r="CA68" s="136">
        <v>0.55079999999999996</v>
      </c>
      <c r="CB68" s="136">
        <v>0.60893999999999993</v>
      </c>
      <c r="CC68" s="136">
        <v>0.70379999999999998</v>
      </c>
      <c r="CD68" s="136">
        <v>0.7649999999999999</v>
      </c>
      <c r="CE68" s="136">
        <v>0.91799999999999993</v>
      </c>
      <c r="CF68" s="145">
        <v>1.071</v>
      </c>
      <c r="CG68" s="587">
        <f t="shared" ref="CG68" si="37">0.00367*CG64</f>
        <v>1.2845</v>
      </c>
      <c r="CH68" s="696">
        <v>0.25049799999999994</v>
      </c>
      <c r="CI68" s="696">
        <v>0.27609999999999996</v>
      </c>
      <c r="CJ68" s="696">
        <v>0.30119999999999997</v>
      </c>
      <c r="CK68" s="696">
        <v>0.35139999999999999</v>
      </c>
      <c r="CL68" s="696">
        <v>0.37649999999999995</v>
      </c>
      <c r="CM68" s="696">
        <v>0.40159999999999996</v>
      </c>
      <c r="CN68" s="696">
        <v>0.42669999999999997</v>
      </c>
      <c r="CO68" s="696">
        <v>0.45179999999999998</v>
      </c>
      <c r="CP68" s="136">
        <v>0.49948999999999993</v>
      </c>
      <c r="CQ68" s="696">
        <v>0.57729999999999992</v>
      </c>
      <c r="CR68" s="145">
        <v>0.62749999999999995</v>
      </c>
      <c r="CS68" s="138">
        <v>0.15146999999999999</v>
      </c>
      <c r="CT68" s="696">
        <v>0.16829999999999998</v>
      </c>
      <c r="CU68" s="696">
        <v>0.18512999999999999</v>
      </c>
      <c r="CV68" s="1117">
        <v>0.20195999999999997</v>
      </c>
      <c r="CW68" s="138">
        <v>0.13769999999999999</v>
      </c>
      <c r="CX68" s="696">
        <v>0.153</v>
      </c>
      <c r="CY68" s="696">
        <v>0.16829999999999998</v>
      </c>
      <c r="CZ68" s="1117">
        <v>0.18359999999999999</v>
      </c>
      <c r="DA68" s="138">
        <v>0.15146999999999999</v>
      </c>
      <c r="DB68" s="696">
        <v>0.16829999999999998</v>
      </c>
      <c r="DC68" s="696">
        <v>0.18512999999999999</v>
      </c>
      <c r="DD68" s="1117">
        <v>0.20195999999999997</v>
      </c>
      <c r="DE68" s="138">
        <v>0.13769999999999999</v>
      </c>
      <c r="DF68" s="696">
        <v>0.153</v>
      </c>
      <c r="DG68" s="696">
        <v>0.16829999999999998</v>
      </c>
      <c r="DH68" s="1117">
        <v>0.18359999999999999</v>
      </c>
      <c r="DI68" s="1024">
        <v>5.4683000000000002E-2</v>
      </c>
      <c r="DJ68" s="882">
        <v>7.3400000000000007E-2</v>
      </c>
      <c r="DK68" s="882">
        <v>9.1749999999999998E-2</v>
      </c>
      <c r="DL68" s="882">
        <v>0.11744</v>
      </c>
      <c r="DM68" s="882">
        <v>0.13946</v>
      </c>
      <c r="DN68" s="882">
        <v>0.17616000000000001</v>
      </c>
      <c r="DO68" s="883">
        <v>0.214695</v>
      </c>
      <c r="DP68" s="1024">
        <v>5.4683000000000002E-2</v>
      </c>
      <c r="DQ68" s="882">
        <v>7.3400000000000007E-2</v>
      </c>
      <c r="DR68" s="882">
        <v>9.1749999999999998E-2</v>
      </c>
      <c r="DS68" s="882">
        <v>0.11744</v>
      </c>
      <c r="DT68" s="882">
        <v>0.13946</v>
      </c>
      <c r="DU68" s="882">
        <v>0.17616000000000001</v>
      </c>
      <c r="DV68" s="883">
        <v>0.214695</v>
      </c>
      <c r="DW68" s="1024">
        <v>0.25099999999999995</v>
      </c>
      <c r="DX68" s="882">
        <v>0.44040000000000001</v>
      </c>
      <c r="DY68" s="882">
        <v>0.35139999999999999</v>
      </c>
      <c r="DZ68" s="882">
        <v>0.37649999999999995</v>
      </c>
      <c r="EA68" s="882">
        <v>0.40159999999999996</v>
      </c>
      <c r="EB68" s="882">
        <v>0.42669999999999997</v>
      </c>
      <c r="EC68" s="882">
        <v>0.45179999999999998</v>
      </c>
      <c r="ED68" s="882">
        <v>0.73033000000000003</v>
      </c>
      <c r="EE68" s="882">
        <v>0.57729999999999992</v>
      </c>
      <c r="EF68" s="883">
        <v>0.91749999999999998</v>
      </c>
      <c r="EG68" s="1024">
        <v>0.47710000000000002</v>
      </c>
      <c r="EH68" s="1097">
        <v>0.55049999999999999</v>
      </c>
      <c r="EI68" s="1106">
        <v>0.10129200000000001</v>
      </c>
      <c r="EJ68" s="1106">
        <v>5.7251999999999997E-2</v>
      </c>
      <c r="EK68" s="1024">
        <v>6.0555000000000005E-2</v>
      </c>
      <c r="EL68" s="1097">
        <v>7.8537999999999997E-2</v>
      </c>
      <c r="EM68" s="1106">
        <v>0.100925</v>
      </c>
      <c r="EN68" s="881">
        <v>8.8080000000000006E-2</v>
      </c>
      <c r="EO68" s="882">
        <v>0.1101</v>
      </c>
      <c r="EP68" s="882">
        <v>0.14680000000000001</v>
      </c>
      <c r="EQ68" s="882">
        <v>0.1835</v>
      </c>
      <c r="ER68" s="882">
        <v>0.22020000000000001</v>
      </c>
      <c r="ES68" s="882">
        <v>0.25323000000000001</v>
      </c>
      <c r="ET68" s="882">
        <v>0.27524999999999999</v>
      </c>
      <c r="EU68" s="882">
        <v>0.33029999999999998</v>
      </c>
      <c r="EV68" s="882">
        <v>0.36699999999999999</v>
      </c>
      <c r="EW68" s="882">
        <v>0.4037</v>
      </c>
      <c r="EX68" s="1024">
        <v>0.47710000000000002</v>
      </c>
      <c r="EY68" s="883">
        <v>0.55049999999999999</v>
      </c>
      <c r="EZ68" s="1106">
        <v>1.101</v>
      </c>
      <c r="FA68" s="881">
        <v>0.55049999999999999</v>
      </c>
      <c r="FB68" s="882">
        <v>0.73033000000000003</v>
      </c>
      <c r="FC68" s="1024">
        <v>0.82574999999999998</v>
      </c>
      <c r="FD68" s="883">
        <v>0.91749999999999998</v>
      </c>
    </row>
    <row r="69" spans="1:160" s="7" customFormat="1" ht="15" customHeight="1" x14ac:dyDescent="0.3">
      <c r="A69" s="185" t="s">
        <v>16</v>
      </c>
      <c r="B69" s="184" t="s">
        <v>46</v>
      </c>
      <c r="C69" s="188" t="s">
        <v>92</v>
      </c>
      <c r="D69" s="198" t="s">
        <v>5</v>
      </c>
      <c r="E69" s="807">
        <f t="shared" si="31"/>
        <v>188.25974025974025</v>
      </c>
      <c r="F69" s="805">
        <f t="shared" si="32"/>
        <v>119.25490196078424</v>
      </c>
      <c r="G69" s="805">
        <f t="shared" si="33"/>
        <v>33</v>
      </c>
      <c r="H69" s="806">
        <f t="shared" si="34"/>
        <v>1110</v>
      </c>
      <c r="I69" s="438">
        <v>38</v>
      </c>
      <c r="J69" s="439">
        <v>43</v>
      </c>
      <c r="K69" s="439">
        <v>50</v>
      </c>
      <c r="L69" s="439">
        <v>60</v>
      </c>
      <c r="M69" s="439">
        <v>70</v>
      </c>
      <c r="N69" s="439">
        <v>74</v>
      </c>
      <c r="O69" s="442">
        <v>67</v>
      </c>
      <c r="P69" s="616">
        <v>117</v>
      </c>
      <c r="Q69" s="439">
        <v>115</v>
      </c>
      <c r="R69" s="439">
        <v>112</v>
      </c>
      <c r="S69" s="442">
        <v>112</v>
      </c>
      <c r="T69" s="581">
        <v>41</v>
      </c>
      <c r="U69" s="581">
        <v>45</v>
      </c>
      <c r="V69" s="581">
        <v>94</v>
      </c>
      <c r="W69" s="901">
        <v>94</v>
      </c>
      <c r="X69" s="616">
        <f>0.056*1000</f>
        <v>56</v>
      </c>
      <c r="Y69" s="617">
        <f>0.063*1000</f>
        <v>63</v>
      </c>
      <c r="Z69" s="438">
        <v>545</v>
      </c>
      <c r="AA69" s="439">
        <v>584</v>
      </c>
      <c r="AB69" s="439">
        <v>612</v>
      </c>
      <c r="AC69" s="614">
        <v>752</v>
      </c>
      <c r="AD69" s="614">
        <v>910</v>
      </c>
      <c r="AE69" s="614">
        <v>1046</v>
      </c>
      <c r="AF69" s="615">
        <v>1110</v>
      </c>
      <c r="AG69" s="616">
        <v>49</v>
      </c>
      <c r="AH69" s="581">
        <v>57</v>
      </c>
      <c r="AI69" s="135">
        <v>76</v>
      </c>
      <c r="AJ69" s="135">
        <v>79</v>
      </c>
      <c r="AK69" s="144">
        <v>81</v>
      </c>
      <c r="AL69" s="987">
        <v>46</v>
      </c>
      <c r="AM69" s="144">
        <v>55</v>
      </c>
      <c r="AN69" s="134">
        <v>55</v>
      </c>
      <c r="AO69" s="135">
        <v>62</v>
      </c>
      <c r="AP69" s="135">
        <v>73</v>
      </c>
      <c r="AQ69" s="135">
        <v>84</v>
      </c>
      <c r="AR69" s="135">
        <v>96</v>
      </c>
      <c r="AS69" s="135">
        <v>97</v>
      </c>
      <c r="AT69" s="135">
        <v>99</v>
      </c>
      <c r="AU69" s="135">
        <v>102</v>
      </c>
      <c r="AV69" s="135">
        <v>116</v>
      </c>
      <c r="AW69" s="135">
        <v>129</v>
      </c>
      <c r="AX69" s="135">
        <v>128</v>
      </c>
      <c r="AY69" s="135">
        <v>127</v>
      </c>
      <c r="AZ69" s="135">
        <v>126</v>
      </c>
      <c r="BA69" s="135">
        <v>125</v>
      </c>
      <c r="BB69" s="135">
        <v>124</v>
      </c>
      <c r="BC69" s="135">
        <v>124</v>
      </c>
      <c r="BD69" s="135">
        <v>123</v>
      </c>
      <c r="BE69" s="135">
        <v>122</v>
      </c>
      <c r="BF69" s="135">
        <v>120</v>
      </c>
      <c r="BG69" s="135">
        <v>146</v>
      </c>
      <c r="BH69" s="135">
        <v>162</v>
      </c>
      <c r="BI69" s="135">
        <v>224</v>
      </c>
      <c r="BJ69" s="144">
        <v>286</v>
      </c>
      <c r="BK69" s="134">
        <v>33</v>
      </c>
      <c r="BL69" s="135">
        <v>37</v>
      </c>
      <c r="BM69" s="135">
        <v>45</v>
      </c>
      <c r="BN69" s="135">
        <v>52</v>
      </c>
      <c r="BO69" s="135">
        <v>67</v>
      </c>
      <c r="BP69" s="135">
        <v>75</v>
      </c>
      <c r="BQ69" s="135">
        <v>101</v>
      </c>
      <c r="BR69" s="135">
        <v>151</v>
      </c>
      <c r="BS69" s="135">
        <v>176</v>
      </c>
      <c r="BT69" s="135">
        <v>201</v>
      </c>
      <c r="BU69" s="135">
        <v>203</v>
      </c>
      <c r="BV69" s="135">
        <v>206</v>
      </c>
      <c r="BW69" s="135">
        <v>208</v>
      </c>
      <c r="BX69" s="135">
        <v>210</v>
      </c>
      <c r="BY69" s="135">
        <v>211</v>
      </c>
      <c r="BZ69" s="135">
        <v>213</v>
      </c>
      <c r="CA69" s="135">
        <v>215</v>
      </c>
      <c r="CB69" s="135">
        <v>218</v>
      </c>
      <c r="CC69" s="135">
        <v>270</v>
      </c>
      <c r="CD69" s="135">
        <v>303</v>
      </c>
      <c r="CE69" s="135">
        <v>341</v>
      </c>
      <c r="CF69" s="144">
        <v>379</v>
      </c>
      <c r="CG69" s="601">
        <f>0.478*1000</f>
        <v>478</v>
      </c>
      <c r="CH69" s="1059">
        <v>201</v>
      </c>
      <c r="CI69" s="1059">
        <v>202</v>
      </c>
      <c r="CJ69" s="1059">
        <v>204</v>
      </c>
      <c r="CK69" s="1059">
        <v>208</v>
      </c>
      <c r="CL69" s="1059">
        <v>210</v>
      </c>
      <c r="CM69" s="1059">
        <v>211</v>
      </c>
      <c r="CN69" s="1059">
        <v>213</v>
      </c>
      <c r="CO69" s="1059">
        <v>215</v>
      </c>
      <c r="CP69" s="910">
        <v>218</v>
      </c>
      <c r="CQ69" s="1059">
        <v>270</v>
      </c>
      <c r="CR69" s="911">
        <v>303</v>
      </c>
      <c r="CS69" s="1119">
        <v>84</v>
      </c>
      <c r="CT69" s="1059">
        <v>95</v>
      </c>
      <c r="CU69" s="1059">
        <v>105</v>
      </c>
      <c r="CV69" s="1120">
        <v>116</v>
      </c>
      <c r="CW69" s="1119">
        <v>65</v>
      </c>
      <c r="CX69" s="1059">
        <v>69</v>
      </c>
      <c r="CY69" s="1059">
        <v>73</v>
      </c>
      <c r="CZ69" s="1120">
        <v>77</v>
      </c>
      <c r="DA69" s="1119">
        <v>98</v>
      </c>
      <c r="DB69" s="1059">
        <v>111</v>
      </c>
      <c r="DC69" s="1059">
        <v>125</v>
      </c>
      <c r="DD69" s="1120">
        <v>138</v>
      </c>
      <c r="DE69" s="1119">
        <v>90</v>
      </c>
      <c r="DF69" s="1059">
        <v>97</v>
      </c>
      <c r="DG69" s="1059">
        <v>103</v>
      </c>
      <c r="DH69" s="1120">
        <v>110</v>
      </c>
      <c r="DI69" s="1027">
        <v>106</v>
      </c>
      <c r="DJ69" s="891">
        <v>95</v>
      </c>
      <c r="DK69" s="1094">
        <v>83.766666666666694</v>
      </c>
      <c r="DL69" s="891">
        <v>88</v>
      </c>
      <c r="DM69" s="891">
        <v>91</v>
      </c>
      <c r="DN69" s="891">
        <v>97</v>
      </c>
      <c r="DO69" s="892">
        <v>108</v>
      </c>
      <c r="DP69" s="1027">
        <v>55</v>
      </c>
      <c r="DQ69" s="891">
        <v>71</v>
      </c>
      <c r="DR69" s="891">
        <v>87</v>
      </c>
      <c r="DS69" s="891">
        <v>104</v>
      </c>
      <c r="DT69" s="891">
        <v>110</v>
      </c>
      <c r="DU69" s="891">
        <v>114</v>
      </c>
      <c r="DV69" s="892">
        <v>119</v>
      </c>
      <c r="DW69" s="1027">
        <v>129</v>
      </c>
      <c r="DX69" s="891">
        <v>127</v>
      </c>
      <c r="DY69" s="1094">
        <v>125</v>
      </c>
      <c r="DZ69" s="891">
        <v>124</v>
      </c>
      <c r="EA69" s="891">
        <v>124</v>
      </c>
      <c r="EB69" s="891">
        <v>123</v>
      </c>
      <c r="EC69" s="1094">
        <v>122</v>
      </c>
      <c r="ED69" s="891">
        <v>120</v>
      </c>
      <c r="EE69" s="891">
        <v>146</v>
      </c>
      <c r="EF69" s="892">
        <v>162</v>
      </c>
      <c r="EG69" s="1027">
        <v>210</v>
      </c>
      <c r="EH69" s="1100">
        <v>264</v>
      </c>
      <c r="EI69" s="1109">
        <v>65</v>
      </c>
      <c r="EJ69" s="1109">
        <v>60</v>
      </c>
      <c r="EK69" s="1027">
        <v>58</v>
      </c>
      <c r="EL69" s="1100">
        <v>55</v>
      </c>
      <c r="EM69" s="1109">
        <v>63</v>
      </c>
      <c r="EN69" s="890">
        <v>74</v>
      </c>
      <c r="EO69" s="891">
        <v>84</v>
      </c>
      <c r="EP69" s="1094">
        <v>86</v>
      </c>
      <c r="EQ69" s="891">
        <v>88</v>
      </c>
      <c r="ER69" s="891">
        <v>102</v>
      </c>
      <c r="ES69" s="891">
        <v>114</v>
      </c>
      <c r="ET69" s="1094">
        <v>122</v>
      </c>
      <c r="EU69" s="891">
        <v>142</v>
      </c>
      <c r="EV69" s="891">
        <v>156</v>
      </c>
      <c r="EW69" s="891">
        <v>156</v>
      </c>
      <c r="EX69" s="1027">
        <v>210</v>
      </c>
      <c r="EY69" s="892">
        <v>264</v>
      </c>
      <c r="EZ69" s="1109">
        <v>712</v>
      </c>
      <c r="FA69" s="890">
        <v>610</v>
      </c>
      <c r="FB69" s="891">
        <v>537</v>
      </c>
      <c r="FC69" s="1027">
        <v>509</v>
      </c>
      <c r="FD69" s="892">
        <v>475</v>
      </c>
    </row>
    <row r="70" spans="1:160" s="7" customFormat="1" ht="15" customHeight="1" thickBot="1" x14ac:dyDescent="0.35">
      <c r="A70" s="186" t="s">
        <v>154</v>
      </c>
      <c r="B70" s="187"/>
      <c r="C70" s="37" t="s">
        <v>92</v>
      </c>
      <c r="D70" s="201"/>
      <c r="E70" s="320"/>
      <c r="F70" s="323"/>
      <c r="G70" s="610"/>
      <c r="H70" s="611"/>
      <c r="I70" s="139" t="s">
        <v>17</v>
      </c>
      <c r="J70" s="133" t="s">
        <v>17</v>
      </c>
      <c r="K70" s="133" t="s">
        <v>17</v>
      </c>
      <c r="L70" s="133" t="s">
        <v>17</v>
      </c>
      <c r="M70" s="133" t="s">
        <v>17</v>
      </c>
      <c r="N70" s="133" t="s">
        <v>17</v>
      </c>
      <c r="O70" s="147" t="s">
        <v>17</v>
      </c>
      <c r="P70" s="139" t="s">
        <v>17</v>
      </c>
      <c r="Q70" s="133" t="s">
        <v>17</v>
      </c>
      <c r="R70" s="133" t="s">
        <v>17</v>
      </c>
      <c r="S70" s="147" t="s">
        <v>17</v>
      </c>
      <c r="T70" s="133" t="s">
        <v>17</v>
      </c>
      <c r="U70" s="133" t="s">
        <v>17</v>
      </c>
      <c r="V70" s="133" t="s">
        <v>17</v>
      </c>
      <c r="W70" s="151" t="s">
        <v>17</v>
      </c>
      <c r="X70" s="139" t="s">
        <v>17</v>
      </c>
      <c r="Y70" s="147" t="s">
        <v>17</v>
      </c>
      <c r="Z70" s="139" t="s">
        <v>17</v>
      </c>
      <c r="AA70" s="133" t="s">
        <v>17</v>
      </c>
      <c r="AB70" s="133" t="s">
        <v>17</v>
      </c>
      <c r="AC70" s="133" t="s">
        <v>17</v>
      </c>
      <c r="AD70" s="133" t="s">
        <v>17</v>
      </c>
      <c r="AE70" s="133" t="s">
        <v>17</v>
      </c>
      <c r="AF70" s="147" t="s">
        <v>17</v>
      </c>
      <c r="AG70" s="139" t="s">
        <v>17</v>
      </c>
      <c r="AH70" s="133" t="s">
        <v>17</v>
      </c>
      <c r="AI70" s="133" t="s">
        <v>17</v>
      </c>
      <c r="AJ70" s="133" t="s">
        <v>17</v>
      </c>
      <c r="AK70" s="147" t="s">
        <v>17</v>
      </c>
      <c r="AL70" s="337" t="s">
        <v>17</v>
      </c>
      <c r="AM70" s="147" t="s">
        <v>17</v>
      </c>
      <c r="AN70" s="139" t="s">
        <v>17</v>
      </c>
      <c r="AO70" s="133" t="s">
        <v>17</v>
      </c>
      <c r="AP70" s="133" t="s">
        <v>17</v>
      </c>
      <c r="AQ70" s="133" t="s">
        <v>17</v>
      </c>
      <c r="AR70" s="133" t="s">
        <v>17</v>
      </c>
      <c r="AS70" s="133" t="s">
        <v>17</v>
      </c>
      <c r="AT70" s="133" t="s">
        <v>17</v>
      </c>
      <c r="AU70" s="133" t="s">
        <v>17</v>
      </c>
      <c r="AV70" s="133" t="s">
        <v>17</v>
      </c>
      <c r="AW70" s="133" t="s">
        <v>17</v>
      </c>
      <c r="AX70" s="133" t="s">
        <v>17</v>
      </c>
      <c r="AY70" s="133" t="s">
        <v>17</v>
      </c>
      <c r="AZ70" s="133" t="s">
        <v>17</v>
      </c>
      <c r="BA70" s="133" t="s">
        <v>17</v>
      </c>
      <c r="BB70" s="133" t="s">
        <v>17</v>
      </c>
      <c r="BC70" s="133" t="s">
        <v>17</v>
      </c>
      <c r="BD70" s="133" t="s">
        <v>17</v>
      </c>
      <c r="BE70" s="133" t="s">
        <v>17</v>
      </c>
      <c r="BF70" s="133" t="s">
        <v>17</v>
      </c>
      <c r="BG70" s="133" t="s">
        <v>17</v>
      </c>
      <c r="BH70" s="133" t="s">
        <v>17</v>
      </c>
      <c r="BI70" s="133" t="s">
        <v>17</v>
      </c>
      <c r="BJ70" s="147" t="s">
        <v>17</v>
      </c>
      <c r="BK70" s="139" t="s">
        <v>17</v>
      </c>
      <c r="BL70" s="133" t="s">
        <v>17</v>
      </c>
      <c r="BM70" s="133" t="s">
        <v>17</v>
      </c>
      <c r="BN70" s="133" t="s">
        <v>17</v>
      </c>
      <c r="BO70" s="133" t="s">
        <v>17</v>
      </c>
      <c r="BP70" s="133" t="s">
        <v>17</v>
      </c>
      <c r="BQ70" s="133" t="s">
        <v>17</v>
      </c>
      <c r="BR70" s="133" t="s">
        <v>17</v>
      </c>
      <c r="BS70" s="133" t="s">
        <v>17</v>
      </c>
      <c r="BT70" s="133" t="s">
        <v>17</v>
      </c>
      <c r="BU70" s="133" t="s">
        <v>17</v>
      </c>
      <c r="BV70" s="133" t="s">
        <v>17</v>
      </c>
      <c r="BW70" s="133" t="s">
        <v>17</v>
      </c>
      <c r="BX70" s="133" t="s">
        <v>17</v>
      </c>
      <c r="BY70" s="133" t="s">
        <v>17</v>
      </c>
      <c r="BZ70" s="133" t="s">
        <v>17</v>
      </c>
      <c r="CA70" s="133" t="s">
        <v>17</v>
      </c>
      <c r="CB70" s="133" t="s">
        <v>17</v>
      </c>
      <c r="CC70" s="133" t="s">
        <v>17</v>
      </c>
      <c r="CD70" s="133" t="s">
        <v>17</v>
      </c>
      <c r="CE70" s="133" t="s">
        <v>17</v>
      </c>
      <c r="CF70" s="147" t="s">
        <v>17</v>
      </c>
      <c r="CG70" s="660" t="s">
        <v>17</v>
      </c>
      <c r="CH70" s="337" t="s">
        <v>17</v>
      </c>
      <c r="CI70" s="337" t="s">
        <v>17</v>
      </c>
      <c r="CJ70" s="337" t="s">
        <v>17</v>
      </c>
      <c r="CK70" s="337" t="s">
        <v>17</v>
      </c>
      <c r="CL70" s="337" t="s">
        <v>17</v>
      </c>
      <c r="CM70" s="337" t="s">
        <v>17</v>
      </c>
      <c r="CN70" s="337" t="s">
        <v>17</v>
      </c>
      <c r="CO70" s="337" t="s">
        <v>17</v>
      </c>
      <c r="CP70" s="133" t="s">
        <v>17</v>
      </c>
      <c r="CQ70" s="337" t="s">
        <v>17</v>
      </c>
      <c r="CR70" s="147" t="s">
        <v>17</v>
      </c>
      <c r="CS70" s="139" t="s">
        <v>17</v>
      </c>
      <c r="CT70" s="337" t="s">
        <v>17</v>
      </c>
      <c r="CU70" s="337" t="s">
        <v>17</v>
      </c>
      <c r="CV70" s="375" t="s">
        <v>17</v>
      </c>
      <c r="CW70" s="139" t="s">
        <v>17</v>
      </c>
      <c r="CX70" s="337" t="s">
        <v>17</v>
      </c>
      <c r="CY70" s="337" t="s">
        <v>17</v>
      </c>
      <c r="CZ70" s="375" t="s">
        <v>17</v>
      </c>
      <c r="DA70" s="139" t="s">
        <v>17</v>
      </c>
      <c r="DB70" s="337" t="s">
        <v>17</v>
      </c>
      <c r="DC70" s="337" t="s">
        <v>17</v>
      </c>
      <c r="DD70" s="375" t="s">
        <v>17</v>
      </c>
      <c r="DE70" s="139" t="s">
        <v>17</v>
      </c>
      <c r="DF70" s="337" t="s">
        <v>17</v>
      </c>
      <c r="DG70" s="337" t="s">
        <v>17</v>
      </c>
      <c r="DH70" s="375" t="s">
        <v>17</v>
      </c>
      <c r="DI70" s="1029" t="s">
        <v>17</v>
      </c>
      <c r="DJ70" s="897" t="s">
        <v>17</v>
      </c>
      <c r="DK70" s="897" t="s">
        <v>17</v>
      </c>
      <c r="DL70" s="897" t="s">
        <v>17</v>
      </c>
      <c r="DM70" s="897" t="s">
        <v>17</v>
      </c>
      <c r="DN70" s="897" t="s">
        <v>17</v>
      </c>
      <c r="DO70" s="898" t="s">
        <v>17</v>
      </c>
      <c r="DP70" s="1029" t="s">
        <v>17</v>
      </c>
      <c r="DQ70" s="897" t="s">
        <v>17</v>
      </c>
      <c r="DR70" s="897" t="s">
        <v>17</v>
      </c>
      <c r="DS70" s="897" t="s">
        <v>17</v>
      </c>
      <c r="DT70" s="897" t="s">
        <v>17</v>
      </c>
      <c r="DU70" s="897" t="s">
        <v>17</v>
      </c>
      <c r="DV70" s="898" t="s">
        <v>17</v>
      </c>
      <c r="DW70" s="1029" t="s">
        <v>17</v>
      </c>
      <c r="DX70" s="897" t="s">
        <v>17</v>
      </c>
      <c r="DY70" s="897" t="s">
        <v>17</v>
      </c>
      <c r="DZ70" s="897" t="s">
        <v>17</v>
      </c>
      <c r="EA70" s="897" t="s">
        <v>17</v>
      </c>
      <c r="EB70" s="897" t="s">
        <v>17</v>
      </c>
      <c r="EC70" s="897" t="s">
        <v>17</v>
      </c>
      <c r="ED70" s="897" t="s">
        <v>17</v>
      </c>
      <c r="EE70" s="897" t="s">
        <v>17</v>
      </c>
      <c r="EF70" s="898" t="s">
        <v>17</v>
      </c>
      <c r="EG70" s="1029" t="s">
        <v>17</v>
      </c>
      <c r="EH70" s="1102" t="s">
        <v>17</v>
      </c>
      <c r="EI70" s="1111" t="s">
        <v>17</v>
      </c>
      <c r="EJ70" s="1111" t="s">
        <v>17</v>
      </c>
      <c r="EK70" s="1029" t="s">
        <v>17</v>
      </c>
      <c r="EL70" s="1102" t="s">
        <v>17</v>
      </c>
      <c r="EM70" s="1111" t="s">
        <v>17</v>
      </c>
      <c r="EN70" s="896" t="s">
        <v>17</v>
      </c>
      <c r="EO70" s="897" t="s">
        <v>17</v>
      </c>
      <c r="EP70" s="897" t="s">
        <v>17</v>
      </c>
      <c r="EQ70" s="897" t="s">
        <v>17</v>
      </c>
      <c r="ER70" s="897" t="s">
        <v>17</v>
      </c>
      <c r="ES70" s="897" t="s">
        <v>17</v>
      </c>
      <c r="ET70" s="897" t="s">
        <v>17</v>
      </c>
      <c r="EU70" s="897" t="s">
        <v>17</v>
      </c>
      <c r="EV70" s="897" t="s">
        <v>17</v>
      </c>
      <c r="EW70" s="897" t="s">
        <v>17</v>
      </c>
      <c r="EX70" s="1029" t="s">
        <v>17</v>
      </c>
      <c r="EY70" s="898" t="s">
        <v>17</v>
      </c>
      <c r="EZ70" s="1111" t="s">
        <v>17</v>
      </c>
      <c r="FA70" s="896" t="s">
        <v>17</v>
      </c>
      <c r="FB70" s="897" t="s">
        <v>17</v>
      </c>
      <c r="FC70" s="1029" t="s">
        <v>17</v>
      </c>
      <c r="FD70" s="898" t="s">
        <v>17</v>
      </c>
    </row>
    <row r="71" spans="1:160" s="7" customFormat="1" ht="15" hidden="1" customHeight="1" x14ac:dyDescent="0.3">
      <c r="A71" s="1237" t="s">
        <v>103</v>
      </c>
      <c r="B71" s="1242" t="s">
        <v>179</v>
      </c>
      <c r="C71" s="1243"/>
      <c r="D71" s="1243"/>
      <c r="E71" s="286">
        <f>AVERAGE(I71:AE71)</f>
        <v>0.77391304347826106</v>
      </c>
      <c r="F71" s="214">
        <f t="shared" ref="F71:F75" si="38">AVEDEV(I71:BY71)</f>
        <v>1.5615232464391293</v>
      </c>
      <c r="G71" s="287">
        <f>MIN(I71:AE71)</f>
        <v>0.16</v>
      </c>
      <c r="H71" s="347">
        <f>MAX(I71:AE71)</f>
        <v>2.12</v>
      </c>
      <c r="I71" s="33">
        <f t="shared" ref="I71:O71" si="39">0.02+0.02*I64</f>
        <v>0.16</v>
      </c>
      <c r="J71" s="35">
        <f t="shared" si="39"/>
        <v>0.22</v>
      </c>
      <c r="K71" s="35">
        <f t="shared" si="39"/>
        <v>0.32</v>
      </c>
      <c r="L71" s="35">
        <f t="shared" si="39"/>
        <v>0.42000000000000004</v>
      </c>
      <c r="M71" s="35">
        <f t="shared" si="39"/>
        <v>0.52</v>
      </c>
      <c r="N71" s="35">
        <f t="shared" si="39"/>
        <v>0.62</v>
      </c>
      <c r="O71" s="36">
        <f t="shared" si="39"/>
        <v>0.72000000000000008</v>
      </c>
      <c r="P71" s="33">
        <f t="shared" ref="P71:V71" si="40">0.02+0.02*DP64</f>
        <v>0.318</v>
      </c>
      <c r="Q71" s="35">
        <f t="shared" si="40"/>
        <v>0.42000000000000004</v>
      </c>
      <c r="R71" s="35">
        <f t="shared" si="40"/>
        <v>0.52</v>
      </c>
      <c r="S71" s="35">
        <f t="shared" si="40"/>
        <v>0.66</v>
      </c>
      <c r="T71" s="35">
        <f t="shared" si="40"/>
        <v>0.78</v>
      </c>
      <c r="U71" s="35">
        <f t="shared" si="40"/>
        <v>0.98</v>
      </c>
      <c r="V71" s="35">
        <f t="shared" si="40"/>
        <v>1.19</v>
      </c>
      <c r="W71" s="35">
        <f>0.02+0.02*P64</f>
        <v>1.4000000000000001</v>
      </c>
      <c r="X71" s="35">
        <f>0.02+0.02*Q64</f>
        <v>1.62</v>
      </c>
      <c r="Y71" s="35">
        <f>0.02+0.02*R64</f>
        <v>2.02</v>
      </c>
      <c r="Z71" s="36">
        <f>0.02+0.02*S64</f>
        <v>2.12</v>
      </c>
      <c r="AA71" s="590">
        <f>0.02+0.02*EJ64</f>
        <v>0.33200000000000002</v>
      </c>
      <c r="AB71" s="602">
        <f t="shared" ref="AB71:AG71" si="41">0.02+0.02*T64</f>
        <v>0.46</v>
      </c>
      <c r="AC71" s="602">
        <f t="shared" si="41"/>
        <v>0.52</v>
      </c>
      <c r="AD71" s="602">
        <f t="shared" si="41"/>
        <v>0.70000000000000007</v>
      </c>
      <c r="AE71" s="603">
        <f t="shared" si="41"/>
        <v>0.78</v>
      </c>
      <c r="AF71" s="90">
        <f t="shared" si="41"/>
        <v>0.32</v>
      </c>
      <c r="AG71" s="36">
        <f t="shared" si="41"/>
        <v>0.42000000000000004</v>
      </c>
      <c r="AH71" s="33">
        <f t="shared" ref="AH71:AS71" si="42">0.02+0.02*EN64</f>
        <v>0.5</v>
      </c>
      <c r="AI71" s="35">
        <f t="shared" si="42"/>
        <v>0.62</v>
      </c>
      <c r="AJ71" s="35">
        <f t="shared" si="42"/>
        <v>0.82000000000000006</v>
      </c>
      <c r="AK71" s="35">
        <f t="shared" si="42"/>
        <v>1.02</v>
      </c>
      <c r="AL71" s="35">
        <f t="shared" si="42"/>
        <v>1.22</v>
      </c>
      <c r="AM71" s="35">
        <f t="shared" si="42"/>
        <v>1.4000000000000001</v>
      </c>
      <c r="AN71" s="35">
        <f t="shared" si="42"/>
        <v>1.52</v>
      </c>
      <c r="AO71" s="35">
        <f t="shared" si="42"/>
        <v>1.82</v>
      </c>
      <c r="AP71" s="35">
        <f t="shared" si="42"/>
        <v>2.02</v>
      </c>
      <c r="AQ71" s="35">
        <f t="shared" si="42"/>
        <v>2.2200000000000002</v>
      </c>
      <c r="AR71" s="35">
        <f t="shared" si="42"/>
        <v>2.62</v>
      </c>
      <c r="AS71" s="36">
        <f t="shared" si="42"/>
        <v>3.02</v>
      </c>
      <c r="AT71" s="38">
        <f>0.02+0.02*FA64</f>
        <v>3.02</v>
      </c>
      <c r="AU71" s="35">
        <f>0.02+0.02*FB64</f>
        <v>4</v>
      </c>
      <c r="AV71" s="35">
        <f>0.02+0.02*FC64</f>
        <v>4.5199999999999996</v>
      </c>
      <c r="AW71" s="34">
        <f>0.02+0.02*FD64</f>
        <v>5.0199999999999996</v>
      </c>
      <c r="AX71" s="33">
        <f>0.02+0.02*Z64</f>
        <v>3.02</v>
      </c>
      <c r="AY71" s="35">
        <f>0.02+0.02*AA64</f>
        <v>4.18</v>
      </c>
      <c r="AZ71" s="106">
        <f>0.02+0.02*AB64</f>
        <v>5.0199999999999996</v>
      </c>
      <c r="BA71" s="106">
        <f>0.02+0.02*EZ64</f>
        <v>6.02</v>
      </c>
      <c r="BB71" s="106">
        <f>0.02+0.02*AC64</f>
        <v>6.42</v>
      </c>
      <c r="BC71" s="106">
        <f>0.02+0.02*AD64</f>
        <v>8</v>
      </c>
      <c r="BD71" s="107">
        <f>0.02+0.02*AF64</f>
        <v>10</v>
      </c>
      <c r="BE71" s="912">
        <f>0.02+0.02*CG64</f>
        <v>7.02</v>
      </c>
      <c r="BF71" s="90">
        <f>0.02+0.02*AG64</f>
        <v>0.34600000000000003</v>
      </c>
      <c r="BG71" s="36">
        <f>0.02+0.02*AH64</f>
        <v>0.45200000000000007</v>
      </c>
      <c r="BH71" s="90">
        <f t="shared" ref="BH71:BN71" si="43">0.02+0.02*DI64</f>
        <v>0.318</v>
      </c>
      <c r="BI71" s="106">
        <f t="shared" si="43"/>
        <v>0.42000000000000004</v>
      </c>
      <c r="BJ71" s="106">
        <f t="shared" si="43"/>
        <v>0.52</v>
      </c>
      <c r="BK71" s="106">
        <f t="shared" si="43"/>
        <v>0.66</v>
      </c>
      <c r="BL71" s="106">
        <f t="shared" si="43"/>
        <v>0.78</v>
      </c>
      <c r="BM71" s="35">
        <f t="shared" si="43"/>
        <v>0.98</v>
      </c>
      <c r="BN71" s="36">
        <f t="shared" si="43"/>
        <v>1.19</v>
      </c>
      <c r="BO71" s="33">
        <f>0.02+0.02*EK64</f>
        <v>0.35000000000000003</v>
      </c>
      <c r="BP71" s="36">
        <f>0.02+0.02*EL64</f>
        <v>0.44800000000000001</v>
      </c>
      <c r="BQ71" s="300">
        <f>0.02+0.02*EM64</f>
        <v>0.57000000000000006</v>
      </c>
    </row>
    <row r="72" spans="1:160" s="7" customFormat="1" ht="15" hidden="1" customHeight="1" thickBot="1" x14ac:dyDescent="0.35">
      <c r="A72" s="1238"/>
      <c r="B72" s="1277" t="s">
        <v>180</v>
      </c>
      <c r="C72" s="1278"/>
      <c r="D72" s="1278"/>
      <c r="E72" s="304">
        <f>AVERAGE(I72:AE72)</f>
        <v>386.95652173913044</v>
      </c>
      <c r="F72" s="305">
        <f t="shared" si="38"/>
        <v>780.76162321956474</v>
      </c>
      <c r="G72" s="305">
        <f>MIN(I72:AE72)</f>
        <v>80</v>
      </c>
      <c r="H72" s="574">
        <f>MAX(I72:AE72)</f>
        <v>1060</v>
      </c>
      <c r="I72" s="575">
        <f t="shared" ref="I72:O72" si="44">10+(10*I64)</f>
        <v>80</v>
      </c>
      <c r="J72" s="576">
        <f t="shared" si="44"/>
        <v>110</v>
      </c>
      <c r="K72" s="576">
        <f t="shared" si="44"/>
        <v>160</v>
      </c>
      <c r="L72" s="576">
        <f t="shared" si="44"/>
        <v>210</v>
      </c>
      <c r="M72" s="576">
        <f t="shared" si="44"/>
        <v>260</v>
      </c>
      <c r="N72" s="576">
        <f t="shared" si="44"/>
        <v>310</v>
      </c>
      <c r="O72" s="577">
        <f t="shared" si="44"/>
        <v>360</v>
      </c>
      <c r="P72" s="575">
        <f t="shared" ref="P72:V72" si="45">10+(10*DP64)</f>
        <v>159</v>
      </c>
      <c r="Q72" s="576">
        <f t="shared" si="45"/>
        <v>210</v>
      </c>
      <c r="R72" s="576">
        <f t="shared" si="45"/>
        <v>260</v>
      </c>
      <c r="S72" s="576">
        <f t="shared" si="45"/>
        <v>330</v>
      </c>
      <c r="T72" s="576">
        <f t="shared" si="45"/>
        <v>390</v>
      </c>
      <c r="U72" s="576">
        <f t="shared" si="45"/>
        <v>490</v>
      </c>
      <c r="V72" s="576">
        <f t="shared" si="45"/>
        <v>595</v>
      </c>
      <c r="W72" s="576">
        <f>10+(10*P64)</f>
        <v>700</v>
      </c>
      <c r="X72" s="576">
        <f>10+(10*Q64)</f>
        <v>810</v>
      </c>
      <c r="Y72" s="576">
        <f>10+(10*R64)</f>
        <v>1010</v>
      </c>
      <c r="Z72" s="577">
        <f>10+(10*S64)</f>
        <v>1060</v>
      </c>
      <c r="AA72" s="604">
        <f>10+(10*EJ64)</f>
        <v>166</v>
      </c>
      <c r="AB72" s="605">
        <f t="shared" ref="AB72:AG72" si="46">10+(10*T64)</f>
        <v>230</v>
      </c>
      <c r="AC72" s="605">
        <f t="shared" si="46"/>
        <v>260</v>
      </c>
      <c r="AD72" s="605">
        <f t="shared" si="46"/>
        <v>350</v>
      </c>
      <c r="AE72" s="606">
        <f t="shared" si="46"/>
        <v>390</v>
      </c>
      <c r="AF72" s="575">
        <f t="shared" si="46"/>
        <v>160</v>
      </c>
      <c r="AG72" s="577">
        <f t="shared" si="46"/>
        <v>210</v>
      </c>
      <c r="AH72" s="575">
        <f t="shared" ref="AH72:AS72" si="47">10+(10*EN64)</f>
        <v>250</v>
      </c>
      <c r="AI72" s="576">
        <f t="shared" si="47"/>
        <v>310</v>
      </c>
      <c r="AJ72" s="576">
        <f t="shared" si="47"/>
        <v>410</v>
      </c>
      <c r="AK72" s="576">
        <f t="shared" si="47"/>
        <v>510</v>
      </c>
      <c r="AL72" s="576">
        <f t="shared" si="47"/>
        <v>610</v>
      </c>
      <c r="AM72" s="576">
        <f t="shared" si="47"/>
        <v>700</v>
      </c>
      <c r="AN72" s="576">
        <f t="shared" si="47"/>
        <v>760</v>
      </c>
      <c r="AO72" s="576">
        <f t="shared" si="47"/>
        <v>910</v>
      </c>
      <c r="AP72" s="576">
        <f t="shared" si="47"/>
        <v>1010</v>
      </c>
      <c r="AQ72" s="576">
        <f t="shared" si="47"/>
        <v>1110</v>
      </c>
      <c r="AR72" s="576">
        <f t="shared" si="47"/>
        <v>1310</v>
      </c>
      <c r="AS72" s="577">
        <f t="shared" si="47"/>
        <v>1510</v>
      </c>
      <c r="AT72" s="578">
        <f>10+(10*FA64)</f>
        <v>1510</v>
      </c>
      <c r="AU72" s="576">
        <f>10+(10*FB64)</f>
        <v>2000</v>
      </c>
      <c r="AV72" s="576">
        <f>10+(10*FC64)</f>
        <v>2260</v>
      </c>
      <c r="AW72" s="579">
        <f>10+(10*FD64)</f>
        <v>2510</v>
      </c>
      <c r="AX72" s="575">
        <f>10+(10*Z64)</f>
        <v>1510</v>
      </c>
      <c r="AY72" s="576">
        <f>10+(10*AA64)</f>
        <v>2090</v>
      </c>
      <c r="AZ72" s="576">
        <f>10+(10*AB64)</f>
        <v>2510</v>
      </c>
      <c r="BA72" s="576">
        <f>10+(10*EZ64)</f>
        <v>3010</v>
      </c>
      <c r="BB72" s="576">
        <f>10+(10*AC64)</f>
        <v>3210</v>
      </c>
      <c r="BC72" s="576">
        <f>10+(10*AD64)</f>
        <v>4000</v>
      </c>
      <c r="BD72" s="577">
        <f>10+(10*AF64)</f>
        <v>5000</v>
      </c>
      <c r="BE72" s="580">
        <f>10+(10*CG64)</f>
        <v>3510</v>
      </c>
      <c r="BF72" s="575">
        <f>10+(10*AG64)</f>
        <v>173</v>
      </c>
      <c r="BG72" s="577">
        <f>10+(10*AH64)</f>
        <v>226</v>
      </c>
      <c r="BH72" s="575">
        <f t="shared" ref="BH72:BN72" si="48">10+(10*DI64)</f>
        <v>159</v>
      </c>
      <c r="BI72" s="576">
        <f t="shared" si="48"/>
        <v>210</v>
      </c>
      <c r="BJ72" s="576">
        <f t="shared" si="48"/>
        <v>260</v>
      </c>
      <c r="BK72" s="576">
        <f t="shared" si="48"/>
        <v>330</v>
      </c>
      <c r="BL72" s="576">
        <f t="shared" si="48"/>
        <v>390</v>
      </c>
      <c r="BM72" s="576">
        <f t="shared" si="48"/>
        <v>490</v>
      </c>
      <c r="BN72" s="577">
        <f t="shared" si="48"/>
        <v>595</v>
      </c>
      <c r="BO72" s="575">
        <f>10+(10*EK64)</f>
        <v>175</v>
      </c>
      <c r="BP72" s="577">
        <f>10+(10*EL64)</f>
        <v>224</v>
      </c>
      <c r="BQ72" s="580">
        <f>10+(10*EM64)</f>
        <v>285</v>
      </c>
    </row>
    <row r="73" spans="1:160" s="6" customFormat="1" ht="15" hidden="1" customHeight="1" x14ac:dyDescent="0.3">
      <c r="A73" s="1239" t="s">
        <v>90</v>
      </c>
      <c r="B73" s="1255" t="s">
        <v>181</v>
      </c>
      <c r="C73" s="1256"/>
      <c r="D73" s="285" t="s">
        <v>184</v>
      </c>
      <c r="E73" s="504">
        <f>AVERAGE(I73:AE73)</f>
        <v>1.1706521739130433</v>
      </c>
      <c r="F73" s="505">
        <f t="shared" si="38"/>
        <v>3.9907672668637331E-2</v>
      </c>
      <c r="G73" s="505">
        <f>MIN(I73:AE73)</f>
        <v>1.1512499999999999</v>
      </c>
      <c r="H73" s="517">
        <f>MAX(I73:AE73)</f>
        <v>1.1974999999999998</v>
      </c>
      <c r="I73" s="553">
        <f t="shared" ref="I73:O73" si="49">I59/0.8</f>
        <v>1.18</v>
      </c>
      <c r="J73" s="554">
        <f t="shared" si="49"/>
        <v>1.1874999999999998</v>
      </c>
      <c r="K73" s="554">
        <f t="shared" si="49"/>
        <v>1.1974999999999998</v>
      </c>
      <c r="L73" s="554">
        <f t="shared" si="49"/>
        <v>1.1824999999999999</v>
      </c>
      <c r="M73" s="554">
        <f t="shared" si="49"/>
        <v>1.1774999999999998</v>
      </c>
      <c r="N73" s="554">
        <f t="shared" si="49"/>
        <v>1.1774999999999998</v>
      </c>
      <c r="O73" s="555">
        <f t="shared" si="49"/>
        <v>1.17875</v>
      </c>
      <c r="P73" s="553">
        <f t="shared" ref="P73:V73" si="50">DP59/0.8</f>
        <v>1.16625</v>
      </c>
      <c r="Q73" s="554">
        <f t="shared" si="50"/>
        <v>1.16875</v>
      </c>
      <c r="R73" s="554">
        <f t="shared" si="50"/>
        <v>1.17</v>
      </c>
      <c r="S73" s="554">
        <f t="shared" si="50"/>
        <v>1.16875</v>
      </c>
      <c r="T73" s="554">
        <f t="shared" si="50"/>
        <v>1.1575</v>
      </c>
      <c r="U73" s="554">
        <f t="shared" si="50"/>
        <v>1.155</v>
      </c>
      <c r="V73" s="554">
        <f t="shared" si="50"/>
        <v>1.1512499999999999</v>
      </c>
      <c r="W73" s="554">
        <f>P59/0.8</f>
        <v>1.1587499999999999</v>
      </c>
      <c r="X73" s="554">
        <f>Q59/0.8</f>
        <v>1.1675</v>
      </c>
      <c r="Y73" s="554">
        <f>R59/0.8</f>
        <v>1.1587499999999999</v>
      </c>
      <c r="Z73" s="555">
        <f>S59/0.8</f>
        <v>1.1575</v>
      </c>
      <c r="AA73" s="553">
        <f>EJ59/0.8</f>
        <v>1.17</v>
      </c>
      <c r="AB73" s="554">
        <f t="shared" ref="AB73:AG73" si="51">T59/0.8</f>
        <v>1.1724999999999999</v>
      </c>
      <c r="AC73" s="554">
        <f t="shared" si="51"/>
        <v>1.1737499999999998</v>
      </c>
      <c r="AD73" s="554">
        <f t="shared" si="51"/>
        <v>1.1737499999999998</v>
      </c>
      <c r="AE73" s="555">
        <f t="shared" si="51"/>
        <v>1.1737499999999998</v>
      </c>
      <c r="AF73" s="553">
        <f t="shared" si="51"/>
        <v>1.1874999999999998</v>
      </c>
      <c r="AG73" s="555">
        <f t="shared" si="51"/>
        <v>1.1762499999999998</v>
      </c>
      <c r="AH73" s="553">
        <f t="shared" ref="AH73:AS73" si="52">EN59/0.8</f>
        <v>1.1525000000000001</v>
      </c>
      <c r="AI73" s="554">
        <f t="shared" si="52"/>
        <v>1.1499999999999999</v>
      </c>
      <c r="AJ73" s="554">
        <f t="shared" si="52"/>
        <v>1.1637500000000001</v>
      </c>
      <c r="AK73" s="554">
        <f t="shared" si="52"/>
        <v>1.1774999999999998</v>
      </c>
      <c r="AL73" s="554">
        <f t="shared" si="52"/>
        <v>1.1762499999999998</v>
      </c>
      <c r="AM73" s="554">
        <f t="shared" si="52"/>
        <v>1.174175</v>
      </c>
      <c r="AN73" s="554">
        <f t="shared" si="52"/>
        <v>1.1737499999999998</v>
      </c>
      <c r="AO73" s="554">
        <f t="shared" si="52"/>
        <v>1.17</v>
      </c>
      <c r="AP73" s="554">
        <f t="shared" si="52"/>
        <v>1.16875</v>
      </c>
      <c r="AQ73" s="554">
        <f t="shared" si="52"/>
        <v>1.16875</v>
      </c>
      <c r="AR73" s="554">
        <f t="shared" si="52"/>
        <v>1.1712499999999999</v>
      </c>
      <c r="AS73" s="555">
        <f t="shared" si="52"/>
        <v>1.1724999999999999</v>
      </c>
      <c r="AT73" s="607">
        <f>FA59/0.8</f>
        <v>1.1349999999999998</v>
      </c>
      <c r="AU73" s="554">
        <f>FB59/0.8</f>
        <v>1.1537499999999998</v>
      </c>
      <c r="AV73" s="554">
        <f>FC59/0.8</f>
        <v>1.1599999999999999</v>
      </c>
      <c r="AW73" s="608">
        <f>FD59/0.8</f>
        <v>1.16875</v>
      </c>
      <c r="AX73" s="553">
        <f>Z59/0.8</f>
        <v>1.1675</v>
      </c>
      <c r="AY73" s="554">
        <f>AA59/0.8</f>
        <v>1.1724999999999999</v>
      </c>
      <c r="AZ73" s="554">
        <f>AB59/0.8</f>
        <v>1.1762499999999998</v>
      </c>
      <c r="BA73" s="554">
        <f>EZ59/0.8</f>
        <v>1.1749999999999998</v>
      </c>
      <c r="BB73" s="554">
        <f>AC59/0.8</f>
        <v>1.1749999999999998</v>
      </c>
      <c r="BC73" s="554">
        <f>AD59/0.8</f>
        <v>1.1724999999999999</v>
      </c>
      <c r="BD73" s="555">
        <f>AF59/0.8</f>
        <v>1.17</v>
      </c>
      <c r="BE73" s="609">
        <f>CG59/0.8</f>
        <v>1.1749999999999998</v>
      </c>
      <c r="BF73" s="553">
        <f>AG59/0.8</f>
        <v>1.3225</v>
      </c>
      <c r="BG73" s="555">
        <f>AH59/0.8</f>
        <v>1.3125</v>
      </c>
      <c r="BH73" s="553">
        <f t="shared" ref="BH73:BN73" si="53">DI59/0.8</f>
        <v>1.2849999999999999</v>
      </c>
      <c r="BI73" s="554">
        <f t="shared" si="53"/>
        <v>1.29</v>
      </c>
      <c r="BJ73" s="554">
        <f t="shared" si="53"/>
        <v>1.2949999999999999</v>
      </c>
      <c r="BK73" s="554">
        <f t="shared" si="53"/>
        <v>1.2925</v>
      </c>
      <c r="BL73" s="554">
        <f t="shared" si="53"/>
        <v>1.2912499999999998</v>
      </c>
      <c r="BM73" s="554">
        <f t="shared" si="53"/>
        <v>1.2887499999999998</v>
      </c>
      <c r="BN73" s="555">
        <f t="shared" si="53"/>
        <v>1.2887499999999998</v>
      </c>
      <c r="BO73" s="553">
        <f>EK59/0.8</f>
        <v>1.2737499999999997</v>
      </c>
      <c r="BP73" s="555">
        <f>EL59/0.8</f>
        <v>1.2849999999999999</v>
      </c>
      <c r="BQ73" s="609">
        <f>EM59/0.8</f>
        <v>1.3212499999999998</v>
      </c>
    </row>
    <row r="74" spans="1:160" s="6" customFormat="1" ht="15" hidden="1" customHeight="1" x14ac:dyDescent="0.3">
      <c r="A74" s="1240"/>
      <c r="B74" s="1253" t="s">
        <v>89</v>
      </c>
      <c r="C74" s="1253"/>
      <c r="D74" s="298" t="s">
        <v>183</v>
      </c>
      <c r="E74" s="217"/>
      <c r="F74" s="227"/>
      <c r="G74" s="227"/>
      <c r="H74" s="348"/>
      <c r="I74" s="318"/>
      <c r="J74" s="162"/>
      <c r="K74" s="162"/>
      <c r="L74" s="162"/>
      <c r="M74" s="162"/>
      <c r="N74" s="162"/>
      <c r="O74" s="163"/>
      <c r="P74" s="318"/>
      <c r="Q74" s="162"/>
      <c r="R74" s="162"/>
      <c r="S74" s="162"/>
      <c r="T74" s="162"/>
      <c r="U74" s="162"/>
      <c r="V74" s="162"/>
      <c r="W74" s="162"/>
      <c r="X74" s="162"/>
      <c r="Y74" s="162"/>
      <c r="Z74" s="163"/>
      <c r="AA74" s="318"/>
      <c r="AB74" s="162"/>
      <c r="AC74" s="162"/>
      <c r="AD74" s="162"/>
      <c r="AE74" s="163"/>
      <c r="AF74" s="318"/>
      <c r="AG74" s="163"/>
      <c r="AH74" s="318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3"/>
      <c r="AT74" s="322"/>
      <c r="AU74" s="162"/>
      <c r="AV74" s="162"/>
      <c r="AW74" s="596"/>
      <c r="AX74" s="318"/>
      <c r="AY74" s="162"/>
      <c r="AZ74" s="162"/>
      <c r="BA74" s="162"/>
      <c r="BB74" s="162"/>
      <c r="BC74" s="162"/>
      <c r="BD74" s="163"/>
      <c r="BE74" s="597"/>
      <c r="BF74" s="318"/>
      <c r="BG74" s="163"/>
      <c r="BH74" s="318"/>
      <c r="BI74" s="162"/>
      <c r="BJ74" s="162"/>
      <c r="BK74" s="162"/>
      <c r="BL74" s="162"/>
      <c r="BM74" s="162"/>
      <c r="BN74" s="163"/>
      <c r="BO74" s="318"/>
      <c r="BP74" s="163"/>
      <c r="BQ74" s="597"/>
    </row>
    <row r="75" spans="1:160" s="6" customFormat="1" ht="15" hidden="1" customHeight="1" thickBot="1" x14ac:dyDescent="0.35">
      <c r="A75" s="1241"/>
      <c r="B75" s="1254"/>
      <c r="C75" s="1254"/>
      <c r="D75" s="299" t="s">
        <v>182</v>
      </c>
      <c r="E75" s="218">
        <f>AVERAGE(I75:AE75)</f>
        <v>4.4795225388062008</v>
      </c>
      <c r="F75" s="219">
        <f t="shared" si="38"/>
        <v>1.2795676672217098</v>
      </c>
      <c r="G75" s="219">
        <f>MIN(I75:AE75)</f>
        <v>2.1052631578947367</v>
      </c>
      <c r="H75" s="351">
        <f>MAX(I75:AE75)</f>
        <v>9.4642857142857135</v>
      </c>
      <c r="I75" s="320">
        <f t="shared" ref="I75:O75" si="54">I72/I69</f>
        <v>2.1052631578947367</v>
      </c>
      <c r="J75" s="610">
        <f t="shared" si="54"/>
        <v>2.558139534883721</v>
      </c>
      <c r="K75" s="610">
        <f t="shared" si="54"/>
        <v>3.2</v>
      </c>
      <c r="L75" s="610">
        <f t="shared" si="54"/>
        <v>3.5</v>
      </c>
      <c r="M75" s="610">
        <f t="shared" si="54"/>
        <v>3.7142857142857144</v>
      </c>
      <c r="N75" s="610">
        <f t="shared" si="54"/>
        <v>4.1891891891891895</v>
      </c>
      <c r="O75" s="611">
        <f t="shared" si="54"/>
        <v>5.3731343283582094</v>
      </c>
      <c r="P75" s="320">
        <f t="shared" ref="P75:V75" si="55">P72/DP69</f>
        <v>2.8909090909090911</v>
      </c>
      <c r="Q75" s="610">
        <f t="shared" si="55"/>
        <v>2.9577464788732395</v>
      </c>
      <c r="R75" s="610">
        <f t="shared" si="55"/>
        <v>2.9885057471264367</v>
      </c>
      <c r="S75" s="610">
        <f t="shared" si="55"/>
        <v>3.1730769230769229</v>
      </c>
      <c r="T75" s="610">
        <f t="shared" si="55"/>
        <v>3.5454545454545454</v>
      </c>
      <c r="U75" s="610">
        <f t="shared" si="55"/>
        <v>4.2982456140350873</v>
      </c>
      <c r="V75" s="610">
        <f t="shared" si="55"/>
        <v>5</v>
      </c>
      <c r="W75" s="610">
        <f>W72/P69</f>
        <v>5.982905982905983</v>
      </c>
      <c r="X75" s="610">
        <f>X72/Q69</f>
        <v>7.0434782608695654</v>
      </c>
      <c r="Y75" s="610">
        <f>Y72/R69</f>
        <v>9.0178571428571423</v>
      </c>
      <c r="Z75" s="611">
        <f>Z72/S69</f>
        <v>9.4642857142857135</v>
      </c>
      <c r="AA75" s="320">
        <f>AA72/EJ69</f>
        <v>2.7666666666666666</v>
      </c>
      <c r="AB75" s="610">
        <f t="shared" ref="AB75:AG75" si="56">AB72/T69</f>
        <v>5.6097560975609753</v>
      </c>
      <c r="AC75" s="610">
        <f t="shared" si="56"/>
        <v>5.7777777777777777</v>
      </c>
      <c r="AD75" s="610">
        <f t="shared" si="56"/>
        <v>3.7234042553191489</v>
      </c>
      <c r="AE75" s="611">
        <f t="shared" si="56"/>
        <v>4.1489361702127656</v>
      </c>
      <c r="AF75" s="320">
        <f t="shared" si="56"/>
        <v>2.8571428571428572</v>
      </c>
      <c r="AG75" s="611">
        <f t="shared" si="56"/>
        <v>3.3333333333333335</v>
      </c>
      <c r="AH75" s="320">
        <f t="shared" ref="AH75:AS75" si="57">AH72/EN69</f>
        <v>3.3783783783783785</v>
      </c>
      <c r="AI75" s="610">
        <f t="shared" si="57"/>
        <v>3.6904761904761907</v>
      </c>
      <c r="AJ75" s="610">
        <f t="shared" si="57"/>
        <v>4.7674418604651159</v>
      </c>
      <c r="AK75" s="610">
        <f t="shared" si="57"/>
        <v>5.7954545454545459</v>
      </c>
      <c r="AL75" s="610">
        <f t="shared" si="57"/>
        <v>5.9803921568627452</v>
      </c>
      <c r="AM75" s="610">
        <f t="shared" si="57"/>
        <v>6.1403508771929829</v>
      </c>
      <c r="AN75" s="610">
        <f t="shared" si="57"/>
        <v>6.2295081967213113</v>
      </c>
      <c r="AO75" s="610">
        <f t="shared" si="57"/>
        <v>6.408450704225352</v>
      </c>
      <c r="AP75" s="610">
        <f t="shared" si="57"/>
        <v>6.4743589743589745</v>
      </c>
      <c r="AQ75" s="610">
        <f t="shared" si="57"/>
        <v>7.115384615384615</v>
      </c>
      <c r="AR75" s="610">
        <f t="shared" si="57"/>
        <v>6.2380952380952381</v>
      </c>
      <c r="AS75" s="611">
        <f t="shared" si="57"/>
        <v>5.7196969696969697</v>
      </c>
      <c r="AT75" s="323">
        <f>AT72/FA69</f>
        <v>2.4754098360655736</v>
      </c>
      <c r="AU75" s="610">
        <f>AU72/FB69</f>
        <v>3.7243947858472999</v>
      </c>
      <c r="AV75" s="610">
        <f>AV72/FC69</f>
        <v>4.4400785854616895</v>
      </c>
      <c r="AW75" s="612">
        <f>AW72/FD69</f>
        <v>5.2842105263157899</v>
      </c>
      <c r="AX75" s="320">
        <f>AX72/Z69</f>
        <v>2.7706422018348622</v>
      </c>
      <c r="AY75" s="610">
        <f>AY72/AA69</f>
        <v>3.5787671232876712</v>
      </c>
      <c r="AZ75" s="610">
        <f>AZ72/AB69</f>
        <v>4.1013071895424833</v>
      </c>
      <c r="BA75" s="610">
        <f>BA72/EZ69</f>
        <v>4.2275280898876408</v>
      </c>
      <c r="BB75" s="610">
        <f>BB72/AC69</f>
        <v>4.2686170212765955</v>
      </c>
      <c r="BC75" s="610">
        <f>BC72/AD69</f>
        <v>4.395604395604396</v>
      </c>
      <c r="BD75" s="611">
        <f>BD72/AF69</f>
        <v>4.5045045045045047</v>
      </c>
      <c r="BE75" s="613">
        <f>BE72/CG69</f>
        <v>7.3430962343096233</v>
      </c>
      <c r="BF75" s="320">
        <f>BF72/AG69</f>
        <v>3.5306122448979593</v>
      </c>
      <c r="BG75" s="611">
        <f>BG72/AH69</f>
        <v>3.9649122807017543</v>
      </c>
      <c r="BH75" s="320">
        <f t="shared" ref="BH75:BN75" si="58">BH72/DI69</f>
        <v>1.5</v>
      </c>
      <c r="BI75" s="610">
        <f t="shared" si="58"/>
        <v>2.2105263157894739</v>
      </c>
      <c r="BJ75" s="610">
        <f t="shared" si="58"/>
        <v>3.1038599283724624</v>
      </c>
      <c r="BK75" s="610">
        <f t="shared" si="58"/>
        <v>3.75</v>
      </c>
      <c r="BL75" s="610">
        <f t="shared" si="58"/>
        <v>4.2857142857142856</v>
      </c>
      <c r="BM75" s="610">
        <f t="shared" si="58"/>
        <v>5.0515463917525771</v>
      </c>
      <c r="BN75" s="611">
        <f t="shared" si="58"/>
        <v>5.5092592592592595</v>
      </c>
      <c r="BO75" s="320">
        <f>BO72/EK69</f>
        <v>3.0172413793103448</v>
      </c>
      <c r="BP75" s="611">
        <f>BP72/EL69</f>
        <v>4.0727272727272723</v>
      </c>
      <c r="BQ75" s="613">
        <f>BQ72/EM69</f>
        <v>4.5238095238095237</v>
      </c>
    </row>
    <row r="76" spans="1:160" s="6" customFormat="1" ht="30" customHeight="1" thickBot="1" x14ac:dyDescent="0.35">
      <c r="A76" s="9"/>
    </row>
    <row r="77" spans="1:160" ht="15" customHeight="1" thickBot="1" x14ac:dyDescent="0.35">
      <c r="A77" s="253" t="s">
        <v>18</v>
      </c>
      <c r="B77" s="254"/>
      <c r="C77" s="254"/>
      <c r="D77" s="563" t="s">
        <v>18</v>
      </c>
      <c r="E77" s="1274" t="s">
        <v>18</v>
      </c>
      <c r="F77" s="1275"/>
      <c r="G77" s="1275"/>
      <c r="H77" s="1275"/>
      <c r="I77" s="1283" t="s">
        <v>18</v>
      </c>
      <c r="J77" s="1284"/>
      <c r="K77" s="1284"/>
      <c r="L77" s="1284"/>
      <c r="M77" s="1284"/>
      <c r="N77" s="1284"/>
      <c r="O77" s="1284"/>
      <c r="P77" s="1284"/>
      <c r="Q77" s="1284"/>
      <c r="R77" s="1284"/>
      <c r="S77" s="1284"/>
      <c r="T77" s="1284"/>
      <c r="U77" s="1285"/>
      <c r="V77" s="2"/>
      <c r="W77" s="2"/>
    </row>
    <row r="78" spans="1:160" s="7" customFormat="1" ht="40.049999999999997" customHeight="1" thickBot="1" x14ac:dyDescent="0.35">
      <c r="A78" s="1257">
        <f>COUNTA(I78:W78)</f>
        <v>13</v>
      </c>
      <c r="B78" s="1258"/>
      <c r="C78" s="1259"/>
      <c r="D78" s="103" t="s">
        <v>0</v>
      </c>
      <c r="E78" s="247" t="s">
        <v>75</v>
      </c>
      <c r="F78" s="790" t="s">
        <v>546</v>
      </c>
      <c r="G78" s="192" t="s">
        <v>76</v>
      </c>
      <c r="H78" s="345" t="s">
        <v>77</v>
      </c>
      <c r="I78" s="1066" t="s">
        <v>150</v>
      </c>
      <c r="J78" s="1067" t="s">
        <v>151</v>
      </c>
      <c r="K78" s="1067" t="s">
        <v>445</v>
      </c>
      <c r="L78" s="1067" t="s">
        <v>446</v>
      </c>
      <c r="M78" s="1067" t="s">
        <v>441</v>
      </c>
      <c r="N78" s="1067" t="s">
        <v>447</v>
      </c>
      <c r="O78" s="1067" t="s">
        <v>448</v>
      </c>
      <c r="P78" s="1067" t="s">
        <v>449</v>
      </c>
      <c r="Q78" s="1067" t="s">
        <v>450</v>
      </c>
      <c r="R78" s="1067" t="s">
        <v>451</v>
      </c>
      <c r="S78" s="1067" t="s">
        <v>442</v>
      </c>
      <c r="T78" s="1067" t="s">
        <v>443</v>
      </c>
      <c r="U78" s="1068" t="s">
        <v>444</v>
      </c>
    </row>
    <row r="79" spans="1:160" s="7" customFormat="1" ht="15" customHeight="1" thickBot="1" x14ac:dyDescent="0.35">
      <c r="A79" s="1260"/>
      <c r="B79" s="1261"/>
      <c r="C79" s="1262"/>
      <c r="D79" s="102" t="s">
        <v>97</v>
      </c>
      <c r="E79" s="1244" t="s">
        <v>547</v>
      </c>
      <c r="F79" s="1245"/>
      <c r="G79" s="1245"/>
      <c r="H79" s="1245"/>
      <c r="I79" s="1331" t="s">
        <v>34</v>
      </c>
      <c r="J79" s="1332"/>
      <c r="K79" s="1332"/>
      <c r="L79" s="1332"/>
      <c r="M79" s="1332"/>
      <c r="N79" s="1332"/>
      <c r="O79" s="1332"/>
      <c r="P79" s="1332"/>
      <c r="Q79" s="1332"/>
      <c r="R79" s="1332"/>
      <c r="S79" s="1332"/>
      <c r="T79" s="1332"/>
      <c r="U79" s="1333"/>
    </row>
    <row r="80" spans="1:160" s="7" customFormat="1" ht="15" customHeight="1" thickBot="1" x14ac:dyDescent="0.35">
      <c r="A80" s="104" t="s">
        <v>53</v>
      </c>
      <c r="B80" s="192" t="s">
        <v>101</v>
      </c>
      <c r="C80" s="193" t="s">
        <v>2</v>
      </c>
      <c r="D80" s="212" t="s">
        <v>3</v>
      </c>
      <c r="E80" s="1247"/>
      <c r="F80" s="1248"/>
      <c r="G80" s="1248"/>
      <c r="H80" s="1248"/>
      <c r="I80" s="1334"/>
      <c r="J80" s="1335"/>
      <c r="K80" s="1335"/>
      <c r="L80" s="1335"/>
      <c r="M80" s="1335"/>
      <c r="N80" s="1335"/>
      <c r="O80" s="1335"/>
      <c r="P80" s="1335"/>
      <c r="Q80" s="1335"/>
      <c r="R80" s="1335"/>
      <c r="S80" s="1335"/>
      <c r="T80" s="1335"/>
      <c r="U80" s="1336"/>
    </row>
    <row r="81" spans="1:21" s="7" customFormat="1" ht="15" customHeight="1" x14ac:dyDescent="0.3">
      <c r="A81" s="194" t="s">
        <v>48</v>
      </c>
      <c r="B81" s="195" t="s">
        <v>4</v>
      </c>
      <c r="C81" s="191" t="s">
        <v>156</v>
      </c>
      <c r="D81" s="196" t="s">
        <v>5</v>
      </c>
      <c r="E81" s="799">
        <f t="shared" ref="E81:E88" si="59">AVERAGE(I81:XY81)</f>
        <v>0.94246153846153824</v>
      </c>
      <c r="F81" s="800">
        <f t="shared" ref="F81:F88" si="60">AVEDEV(I81:W81)</f>
        <v>2.2130177514793755E-3</v>
      </c>
      <c r="G81" s="800">
        <f t="shared" ref="G81:G88" si="61">MIN(I81:XY81)</f>
        <v>0.93300000000000005</v>
      </c>
      <c r="H81" s="836">
        <f t="shared" ref="H81:H88" si="62">MAX(I81:XY81)</f>
        <v>0.94499999999999995</v>
      </c>
      <c r="I81" s="878">
        <v>0.94299999999999995</v>
      </c>
      <c r="J81" s="879">
        <v>0.93300000000000005</v>
      </c>
      <c r="K81" s="879">
        <v>0.94499999999999995</v>
      </c>
      <c r="L81" s="879">
        <v>0.94499999999999995</v>
      </c>
      <c r="M81" s="879">
        <v>0.94399999999999995</v>
      </c>
      <c r="N81" s="879">
        <v>0.94299999999999995</v>
      </c>
      <c r="O81" s="879">
        <v>0.94299999999999995</v>
      </c>
      <c r="P81" s="879">
        <v>0.94399999999999995</v>
      </c>
      <c r="Q81" s="879">
        <v>0.94399999999999995</v>
      </c>
      <c r="R81" s="879">
        <v>0.94499999999999995</v>
      </c>
      <c r="S81" s="879">
        <v>0.94299999999999995</v>
      </c>
      <c r="T81" s="879">
        <v>0.94</v>
      </c>
      <c r="U81" s="880">
        <v>0.94</v>
      </c>
    </row>
    <row r="82" spans="1:21" s="7" customFormat="1" ht="15" customHeight="1" x14ac:dyDescent="0.3">
      <c r="A82" s="185" t="s">
        <v>49</v>
      </c>
      <c r="B82" s="184" t="s">
        <v>6</v>
      </c>
      <c r="C82" s="188" t="s">
        <v>156</v>
      </c>
      <c r="D82" s="197" t="s">
        <v>7</v>
      </c>
      <c r="E82" s="533">
        <f t="shared" si="59"/>
        <v>0.84807692307692295</v>
      </c>
      <c r="F82" s="166">
        <f t="shared" si="60"/>
        <v>2.6627218934911659E-3</v>
      </c>
      <c r="G82" s="166">
        <f t="shared" si="61"/>
        <v>0.83699999999999997</v>
      </c>
      <c r="H82" s="837">
        <f t="shared" si="62"/>
        <v>0.85099999999999998</v>
      </c>
      <c r="I82" s="881">
        <v>0.84599999999999997</v>
      </c>
      <c r="J82" s="882">
        <v>0.83699999999999997</v>
      </c>
      <c r="K82" s="882">
        <v>0.85099999999999998</v>
      </c>
      <c r="L82" s="882">
        <v>0.85099999999999998</v>
      </c>
      <c r="M82" s="882">
        <v>0.85</v>
      </c>
      <c r="N82" s="882">
        <v>0.84899999999999998</v>
      </c>
      <c r="O82" s="882">
        <v>0.84899999999999998</v>
      </c>
      <c r="P82" s="882">
        <v>0.84899999999999998</v>
      </c>
      <c r="Q82" s="882">
        <v>0.84899999999999998</v>
      </c>
      <c r="R82" s="882">
        <v>0.85099999999999998</v>
      </c>
      <c r="S82" s="882">
        <v>0.85099999999999998</v>
      </c>
      <c r="T82" s="882">
        <v>0.84599999999999997</v>
      </c>
      <c r="U82" s="883">
        <v>0.84599999999999997</v>
      </c>
    </row>
    <row r="83" spans="1:21" s="7" customFormat="1" ht="15" customHeight="1" x14ac:dyDescent="0.3">
      <c r="A83" s="185" t="s">
        <v>100</v>
      </c>
      <c r="B83" s="184" t="s">
        <v>39</v>
      </c>
      <c r="C83" s="188" t="s">
        <v>93</v>
      </c>
      <c r="D83" s="198" t="s">
        <v>55</v>
      </c>
      <c r="E83" s="318">
        <f t="shared" si="59"/>
        <v>40.982315384615383</v>
      </c>
      <c r="F83" s="162">
        <f t="shared" si="60"/>
        <v>23.293247337278103</v>
      </c>
      <c r="G83" s="162">
        <f t="shared" si="61"/>
        <v>5.8670999999999998</v>
      </c>
      <c r="H83" s="596">
        <f t="shared" si="62"/>
        <v>92.8</v>
      </c>
      <c r="I83" s="884">
        <f>I84*I86</f>
        <v>5.8670999999999998</v>
      </c>
      <c r="J83" s="885">
        <f t="shared" ref="J83" si="63">J84*J86</f>
        <v>6.0629999999999997</v>
      </c>
      <c r="K83" s="885">
        <v>17.399999999999999</v>
      </c>
      <c r="L83" s="885">
        <v>20.3</v>
      </c>
      <c r="M83" s="885">
        <v>23.2</v>
      </c>
      <c r="N83" s="885">
        <v>28.42</v>
      </c>
      <c r="O83" s="885">
        <v>34.22</v>
      </c>
      <c r="P83" s="885">
        <v>43.5</v>
      </c>
      <c r="Q83" s="885">
        <v>49.3</v>
      </c>
      <c r="R83" s="885">
        <v>58</v>
      </c>
      <c r="S83" s="885">
        <v>69.599999999999994</v>
      </c>
      <c r="T83" s="885">
        <v>84.1</v>
      </c>
      <c r="U83" s="886">
        <v>92.8</v>
      </c>
    </row>
    <row r="84" spans="1:21" s="7" customFormat="1" ht="15" customHeight="1" x14ac:dyDescent="0.35">
      <c r="A84" s="185" t="s">
        <v>9</v>
      </c>
      <c r="B84" s="184" t="s">
        <v>40</v>
      </c>
      <c r="C84" s="188" t="s">
        <v>94</v>
      </c>
      <c r="D84" s="199" t="s">
        <v>56</v>
      </c>
      <c r="E84" s="802">
        <f t="shared" si="59"/>
        <v>0.55538461538461548</v>
      </c>
      <c r="F84" s="803">
        <f t="shared" si="60"/>
        <v>4.1656804733727716E-2</v>
      </c>
      <c r="G84" s="803">
        <f t="shared" si="61"/>
        <v>0.41</v>
      </c>
      <c r="H84" s="838">
        <f t="shared" si="62"/>
        <v>0.57999999999999996</v>
      </c>
      <c r="I84" s="887">
        <v>0.41</v>
      </c>
      <c r="J84" s="888">
        <v>0.43</v>
      </c>
      <c r="K84" s="888">
        <v>0.57999999999999996</v>
      </c>
      <c r="L84" s="888">
        <v>0.57999999999999996</v>
      </c>
      <c r="M84" s="888">
        <v>0.57999999999999996</v>
      </c>
      <c r="N84" s="888">
        <v>0.57999999999999996</v>
      </c>
      <c r="O84" s="888">
        <v>0.57999999999999996</v>
      </c>
      <c r="P84" s="888">
        <v>0.57999999999999996</v>
      </c>
      <c r="Q84" s="888">
        <v>0.57999999999999996</v>
      </c>
      <c r="R84" s="888">
        <v>0.57999999999999996</v>
      </c>
      <c r="S84" s="888">
        <v>0.57999999999999996</v>
      </c>
      <c r="T84" s="888">
        <v>0.57999999999999996</v>
      </c>
      <c r="U84" s="889">
        <v>0.57999999999999996</v>
      </c>
    </row>
    <row r="85" spans="1:21" s="7" customFormat="1" ht="15" customHeight="1" x14ac:dyDescent="0.3">
      <c r="A85" s="185" t="s">
        <v>10</v>
      </c>
      <c r="B85" s="184" t="s">
        <v>41</v>
      </c>
      <c r="C85" s="188" t="s">
        <v>156</v>
      </c>
      <c r="D85" s="200" t="s">
        <v>152</v>
      </c>
      <c r="E85" s="318">
        <f t="shared" si="59"/>
        <v>1</v>
      </c>
      <c r="F85" s="162">
        <f t="shared" si="60"/>
        <v>0</v>
      </c>
      <c r="G85" s="805">
        <f t="shared" si="61"/>
        <v>1</v>
      </c>
      <c r="H85" s="839">
        <f t="shared" si="62"/>
        <v>1</v>
      </c>
      <c r="I85" s="890">
        <v>1</v>
      </c>
      <c r="J85" s="891">
        <v>1</v>
      </c>
      <c r="K85" s="891">
        <v>1</v>
      </c>
      <c r="L85" s="891">
        <v>1</v>
      </c>
      <c r="M85" s="891">
        <v>1</v>
      </c>
      <c r="N85" s="891">
        <v>1</v>
      </c>
      <c r="O85" s="891">
        <v>1</v>
      </c>
      <c r="P85" s="891">
        <v>1</v>
      </c>
      <c r="Q85" s="891">
        <v>1</v>
      </c>
      <c r="R85" s="891">
        <v>1</v>
      </c>
      <c r="S85" s="891">
        <v>1</v>
      </c>
      <c r="T85" s="891">
        <v>1</v>
      </c>
      <c r="U85" s="892">
        <v>1</v>
      </c>
    </row>
    <row r="86" spans="1:21" s="753" customFormat="1" ht="15" customHeight="1" x14ac:dyDescent="0.3">
      <c r="A86" s="740" t="s">
        <v>50</v>
      </c>
      <c r="B86" s="184" t="s">
        <v>42</v>
      </c>
      <c r="C86" s="741" t="s">
        <v>95</v>
      </c>
      <c r="D86" s="742" t="s">
        <v>5</v>
      </c>
      <c r="E86" s="217">
        <f t="shared" si="59"/>
        <v>70.646923076923073</v>
      </c>
      <c r="F86" s="227">
        <f t="shared" si="60"/>
        <v>39.402840236686387</v>
      </c>
      <c r="G86" s="227">
        <f t="shared" si="61"/>
        <v>14.1</v>
      </c>
      <c r="H86" s="348">
        <f t="shared" si="62"/>
        <v>155</v>
      </c>
      <c r="I86" s="1065">
        <v>14.31</v>
      </c>
      <c r="J86" s="894">
        <v>14.1</v>
      </c>
      <c r="K86" s="894">
        <v>30</v>
      </c>
      <c r="L86" s="894">
        <v>35</v>
      </c>
      <c r="M86" s="894">
        <v>40</v>
      </c>
      <c r="N86" s="894">
        <v>49</v>
      </c>
      <c r="O86" s="894">
        <v>56</v>
      </c>
      <c r="P86" s="894">
        <v>75</v>
      </c>
      <c r="Q86" s="894">
        <v>85</v>
      </c>
      <c r="R86" s="894">
        <v>100</v>
      </c>
      <c r="S86" s="894">
        <v>120</v>
      </c>
      <c r="T86" s="894">
        <v>145</v>
      </c>
      <c r="U86" s="895">
        <v>155</v>
      </c>
    </row>
    <row r="87" spans="1:21" s="7" customFormat="1" ht="15" customHeight="1" x14ac:dyDescent="0.3">
      <c r="A87" s="185" t="s">
        <v>51</v>
      </c>
      <c r="B87" s="184" t="s">
        <v>43</v>
      </c>
      <c r="C87" s="188" t="s">
        <v>95</v>
      </c>
      <c r="D87" s="198" t="s">
        <v>47</v>
      </c>
      <c r="E87" s="318">
        <f t="shared" si="59"/>
        <v>60.049884615384613</v>
      </c>
      <c r="F87" s="162">
        <f t="shared" si="60"/>
        <v>33.492414201183436</v>
      </c>
      <c r="G87" s="162">
        <f t="shared" si="61"/>
        <v>11.984999999999999</v>
      </c>
      <c r="H87" s="596">
        <f t="shared" si="62"/>
        <v>131.75</v>
      </c>
      <c r="I87" s="884">
        <v>12.163500000000001</v>
      </c>
      <c r="J87" s="885">
        <v>11.984999999999999</v>
      </c>
      <c r="K87" s="885">
        <v>25.5</v>
      </c>
      <c r="L87" s="885">
        <v>29.75</v>
      </c>
      <c r="M87" s="885">
        <v>34</v>
      </c>
      <c r="N87" s="885">
        <v>41.65</v>
      </c>
      <c r="O87" s="885">
        <v>47.6</v>
      </c>
      <c r="P87" s="885">
        <v>63.75</v>
      </c>
      <c r="Q87" s="885">
        <v>72.25</v>
      </c>
      <c r="R87" s="885">
        <v>85</v>
      </c>
      <c r="S87" s="885">
        <v>102</v>
      </c>
      <c r="T87" s="885">
        <v>123.25</v>
      </c>
      <c r="U87" s="886">
        <v>131.75</v>
      </c>
    </row>
    <row r="88" spans="1:21" s="7" customFormat="1" ht="15" customHeight="1" x14ac:dyDescent="0.3">
      <c r="A88" s="185" t="s">
        <v>12</v>
      </c>
      <c r="B88" s="184" t="s">
        <v>11</v>
      </c>
      <c r="C88" s="188" t="s">
        <v>96</v>
      </c>
      <c r="D88" s="200"/>
      <c r="E88" s="807">
        <f t="shared" si="59"/>
        <v>10</v>
      </c>
      <c r="F88" s="162">
        <f t="shared" si="60"/>
        <v>0</v>
      </c>
      <c r="G88" s="805">
        <f t="shared" si="61"/>
        <v>10</v>
      </c>
      <c r="H88" s="839">
        <f t="shared" si="62"/>
        <v>10</v>
      </c>
      <c r="I88" s="890">
        <v>10</v>
      </c>
      <c r="J88" s="891">
        <v>10</v>
      </c>
      <c r="K88" s="891">
        <v>10</v>
      </c>
      <c r="L88" s="891">
        <v>10</v>
      </c>
      <c r="M88" s="891">
        <v>10</v>
      </c>
      <c r="N88" s="891">
        <v>10</v>
      </c>
      <c r="O88" s="891">
        <v>10</v>
      </c>
      <c r="P88" s="891">
        <v>10</v>
      </c>
      <c r="Q88" s="891">
        <v>10</v>
      </c>
      <c r="R88" s="891">
        <v>10</v>
      </c>
      <c r="S88" s="891">
        <v>10</v>
      </c>
      <c r="T88" s="891">
        <v>10</v>
      </c>
      <c r="U88" s="892">
        <v>10</v>
      </c>
    </row>
    <row r="89" spans="1:21" s="7" customFormat="1" ht="15" customHeight="1" x14ac:dyDescent="0.3">
      <c r="A89" s="185" t="s">
        <v>54</v>
      </c>
      <c r="B89" s="184" t="s">
        <v>44</v>
      </c>
      <c r="C89" s="188" t="s">
        <v>13</v>
      </c>
      <c r="D89" s="198" t="s">
        <v>14</v>
      </c>
      <c r="E89" s="533"/>
      <c r="F89" s="166"/>
      <c r="G89" s="166"/>
      <c r="H89" s="837"/>
      <c r="I89" s="890"/>
      <c r="J89" s="891"/>
      <c r="K89" s="891"/>
      <c r="L89" s="891"/>
      <c r="M89" s="891"/>
      <c r="N89" s="891"/>
      <c r="O89" s="891"/>
      <c r="P89" s="891"/>
      <c r="Q89" s="891"/>
      <c r="R89" s="891"/>
      <c r="S89" s="891"/>
      <c r="T89" s="891"/>
      <c r="U89" s="892"/>
    </row>
    <row r="90" spans="1:21" s="7" customFormat="1" ht="15" customHeight="1" x14ac:dyDescent="0.3">
      <c r="A90" s="185" t="s">
        <v>52</v>
      </c>
      <c r="B90" s="184" t="s">
        <v>45</v>
      </c>
      <c r="C90" s="188" t="s">
        <v>93</v>
      </c>
      <c r="D90" s="198" t="s">
        <v>279</v>
      </c>
      <c r="E90" s="533">
        <f>AVERAGE(I90:XY90)</f>
        <v>0.31660000000000005</v>
      </c>
      <c r="F90" s="166">
        <f>AVEDEV(I90:W90)</f>
        <v>0.14118181818181819</v>
      </c>
      <c r="G90" s="166">
        <f t="shared" ref="G90:G91" si="64">MIN(I90:XY90)</f>
        <v>0.11700000000000001</v>
      </c>
      <c r="H90" s="837">
        <f t="shared" ref="H90:H91" si="65">MAX(I90:XY90)</f>
        <v>0.60450000000000004</v>
      </c>
      <c r="I90" s="881"/>
      <c r="J90" s="882"/>
      <c r="K90" s="882">
        <v>0.11700000000000001</v>
      </c>
      <c r="L90" s="882">
        <v>0.13650000000000001</v>
      </c>
      <c r="M90" s="882">
        <v>0.156</v>
      </c>
      <c r="N90" s="882">
        <v>0.191</v>
      </c>
      <c r="O90" s="882">
        <v>0.2301</v>
      </c>
      <c r="P90" s="882">
        <v>0.29249999999999998</v>
      </c>
      <c r="Q90" s="882">
        <v>0.33150000000000002</v>
      </c>
      <c r="R90" s="882">
        <v>0.39</v>
      </c>
      <c r="S90" s="882">
        <v>0.46800000000000003</v>
      </c>
      <c r="T90" s="882">
        <v>0.5655</v>
      </c>
      <c r="U90" s="883">
        <v>0.60450000000000004</v>
      </c>
    </row>
    <row r="91" spans="1:21" s="7" customFormat="1" ht="15" customHeight="1" x14ac:dyDescent="0.3">
      <c r="A91" s="185" t="s">
        <v>16</v>
      </c>
      <c r="B91" s="184" t="s">
        <v>46</v>
      </c>
      <c r="C91" s="188" t="s">
        <v>92</v>
      </c>
      <c r="D91" s="198" t="s">
        <v>5</v>
      </c>
      <c r="E91" s="807">
        <f>AVERAGE(I91:XY91)</f>
        <v>171.38461538461539</v>
      </c>
      <c r="F91" s="805">
        <f>AVEDEV(I91:W91)</f>
        <v>53.491124260355036</v>
      </c>
      <c r="G91" s="805">
        <f t="shared" si="64"/>
        <v>95</v>
      </c>
      <c r="H91" s="839">
        <f t="shared" si="65"/>
        <v>267</v>
      </c>
      <c r="I91" s="890">
        <v>183</v>
      </c>
      <c r="J91" s="891">
        <v>168</v>
      </c>
      <c r="K91" s="891">
        <v>95</v>
      </c>
      <c r="L91" s="891">
        <v>99</v>
      </c>
      <c r="M91" s="891">
        <v>101</v>
      </c>
      <c r="N91" s="891">
        <v>110</v>
      </c>
      <c r="O91" s="891">
        <v>110</v>
      </c>
      <c r="P91" s="891">
        <v>169</v>
      </c>
      <c r="Q91" s="891">
        <v>183</v>
      </c>
      <c r="R91" s="891">
        <v>250</v>
      </c>
      <c r="S91" s="891">
        <v>267</v>
      </c>
      <c r="T91" s="891">
        <v>233</v>
      </c>
      <c r="U91" s="892">
        <v>260</v>
      </c>
    </row>
    <row r="92" spans="1:21" s="7" customFormat="1" ht="15" customHeight="1" thickBot="1" x14ac:dyDescent="0.35">
      <c r="A92" s="186" t="s">
        <v>154</v>
      </c>
      <c r="B92" s="187"/>
      <c r="C92" s="37" t="s">
        <v>92</v>
      </c>
      <c r="D92" s="201"/>
      <c r="E92" s="320"/>
      <c r="F92" s="323"/>
      <c r="G92" s="610"/>
      <c r="H92" s="612"/>
      <c r="I92" s="896" t="s">
        <v>17</v>
      </c>
      <c r="J92" s="897" t="s">
        <v>17</v>
      </c>
      <c r="K92" s="897" t="s">
        <v>17</v>
      </c>
      <c r="L92" s="897" t="s">
        <v>17</v>
      </c>
      <c r="M92" s="897" t="s">
        <v>17</v>
      </c>
      <c r="N92" s="897" t="s">
        <v>17</v>
      </c>
      <c r="O92" s="897" t="s">
        <v>17</v>
      </c>
      <c r="P92" s="897" t="s">
        <v>17</v>
      </c>
      <c r="Q92" s="897" t="s">
        <v>17</v>
      </c>
      <c r="R92" s="897" t="s">
        <v>17</v>
      </c>
      <c r="S92" s="897" t="s">
        <v>17</v>
      </c>
      <c r="T92" s="897" t="s">
        <v>17</v>
      </c>
      <c r="U92" s="898" t="s">
        <v>17</v>
      </c>
    </row>
    <row r="93" spans="1:21" s="7" customFormat="1" ht="15" hidden="1" customHeight="1" x14ac:dyDescent="0.3">
      <c r="A93" s="1237" t="s">
        <v>103</v>
      </c>
      <c r="B93" s="1242" t="s">
        <v>179</v>
      </c>
      <c r="C93" s="1243"/>
      <c r="D93" s="1243"/>
      <c r="E93" s="286"/>
      <c r="F93" s="214"/>
      <c r="G93" s="287"/>
      <c r="H93" s="347"/>
      <c r="I93" s="90">
        <f t="shared" ref="I93:U93" si="66">0.02+0.02*I86</f>
        <v>0.30620000000000003</v>
      </c>
      <c r="J93" s="106">
        <f t="shared" si="66"/>
        <v>0.30199999999999999</v>
      </c>
      <c r="K93" s="106">
        <f t="shared" si="66"/>
        <v>0.62</v>
      </c>
      <c r="L93" s="106">
        <f t="shared" si="66"/>
        <v>0.72000000000000008</v>
      </c>
      <c r="M93" s="106">
        <f t="shared" si="66"/>
        <v>0.82000000000000006</v>
      </c>
      <c r="N93" s="106">
        <f t="shared" si="66"/>
        <v>1</v>
      </c>
      <c r="O93" s="106">
        <f t="shared" si="66"/>
        <v>1.1400000000000001</v>
      </c>
      <c r="P93" s="106">
        <f t="shared" si="66"/>
        <v>1.52</v>
      </c>
      <c r="Q93" s="106">
        <f t="shared" si="66"/>
        <v>1.72</v>
      </c>
      <c r="R93" s="106">
        <f t="shared" si="66"/>
        <v>2.02</v>
      </c>
      <c r="S93" s="106">
        <f t="shared" si="66"/>
        <v>2.42</v>
      </c>
      <c r="T93" s="106">
        <f t="shared" si="66"/>
        <v>2.92</v>
      </c>
      <c r="U93" s="107">
        <f t="shared" si="66"/>
        <v>3.12</v>
      </c>
    </row>
    <row r="94" spans="1:21" s="7" customFormat="1" ht="15" hidden="1" customHeight="1" thickBot="1" x14ac:dyDescent="0.35">
      <c r="A94" s="1238"/>
      <c r="B94" s="1277" t="s">
        <v>180</v>
      </c>
      <c r="C94" s="1278"/>
      <c r="D94" s="1278"/>
      <c r="E94" s="304">
        <f>AVERAGE(I94:Z94)</f>
        <v>716.46923076923076</v>
      </c>
      <c r="F94" s="305">
        <f t="shared" ref="F94:F97" si="67">AVEDEV(I94:BY94)</f>
        <v>394.02840236686393</v>
      </c>
      <c r="G94" s="305">
        <f>MIN(I94:Z94)</f>
        <v>151</v>
      </c>
      <c r="H94" s="574">
        <f>MAX(I94:Z94)</f>
        <v>1560</v>
      </c>
      <c r="I94" s="689">
        <f>10+(10*I86)</f>
        <v>153.1</v>
      </c>
      <c r="J94" s="687">
        <f t="shared" ref="J94:O94" si="68">10+(10*J86)</f>
        <v>151</v>
      </c>
      <c r="K94" s="687">
        <f t="shared" si="68"/>
        <v>310</v>
      </c>
      <c r="L94" s="687">
        <f t="shared" si="68"/>
        <v>360</v>
      </c>
      <c r="M94" s="687">
        <f t="shared" si="68"/>
        <v>410</v>
      </c>
      <c r="N94" s="687">
        <f t="shared" si="68"/>
        <v>500</v>
      </c>
      <c r="O94" s="687">
        <f t="shared" si="68"/>
        <v>570</v>
      </c>
      <c r="P94" s="687">
        <f t="shared" ref="P94:U94" si="69">10+(10*P86)</f>
        <v>760</v>
      </c>
      <c r="Q94" s="687">
        <f t="shared" si="69"/>
        <v>860</v>
      </c>
      <c r="R94" s="687">
        <f t="shared" si="69"/>
        <v>1010</v>
      </c>
      <c r="S94" s="687">
        <f t="shared" si="69"/>
        <v>1210</v>
      </c>
      <c r="T94" s="687">
        <f t="shared" si="69"/>
        <v>1460</v>
      </c>
      <c r="U94" s="690">
        <f t="shared" si="69"/>
        <v>1560</v>
      </c>
    </row>
    <row r="95" spans="1:21" s="6" customFormat="1" ht="15" hidden="1" customHeight="1" x14ac:dyDescent="0.3">
      <c r="A95" s="1239" t="s">
        <v>90</v>
      </c>
      <c r="B95" s="1255" t="s">
        <v>181</v>
      </c>
      <c r="C95" s="1256"/>
      <c r="D95" s="285" t="s">
        <v>184</v>
      </c>
      <c r="E95" s="290">
        <f>AVERAGE(I95:Z95)</f>
        <v>1.1780769230769232</v>
      </c>
      <c r="F95" s="505">
        <f t="shared" si="67"/>
        <v>2.7662721893490037E-3</v>
      </c>
      <c r="G95" s="291">
        <f>MIN(I95:Z95)</f>
        <v>1.16625</v>
      </c>
      <c r="H95" s="630">
        <f>MAX(I95:Z95)</f>
        <v>1.1812499999999999</v>
      </c>
      <c r="I95" s="16">
        <f>I81/0.8</f>
        <v>1.17875</v>
      </c>
      <c r="J95" s="688">
        <f t="shared" ref="J95:O95" si="70">J81/0.8</f>
        <v>1.16625</v>
      </c>
      <c r="K95" s="688">
        <f t="shared" si="70"/>
        <v>1.1812499999999999</v>
      </c>
      <c r="L95" s="688">
        <f t="shared" si="70"/>
        <v>1.1812499999999999</v>
      </c>
      <c r="M95" s="688">
        <f t="shared" si="70"/>
        <v>1.18</v>
      </c>
      <c r="N95" s="688">
        <f t="shared" si="70"/>
        <v>1.17875</v>
      </c>
      <c r="O95" s="688">
        <f t="shared" si="70"/>
        <v>1.17875</v>
      </c>
      <c r="P95" s="688">
        <f t="shared" ref="P95:U95" si="71">P81/0.8</f>
        <v>1.18</v>
      </c>
      <c r="Q95" s="688">
        <f t="shared" si="71"/>
        <v>1.18</v>
      </c>
      <c r="R95" s="688">
        <f t="shared" si="71"/>
        <v>1.1812499999999999</v>
      </c>
      <c r="S95" s="688">
        <f t="shared" si="71"/>
        <v>1.17875</v>
      </c>
      <c r="T95" s="688">
        <f t="shared" si="71"/>
        <v>1.1749999999999998</v>
      </c>
      <c r="U95" s="691">
        <f t="shared" si="71"/>
        <v>1.1749999999999998</v>
      </c>
    </row>
    <row r="96" spans="1:21" s="6" customFormat="1" ht="15" hidden="1" customHeight="1" x14ac:dyDescent="0.3">
      <c r="A96" s="1240"/>
      <c r="B96" s="1253" t="s">
        <v>89</v>
      </c>
      <c r="C96" s="1253"/>
      <c r="D96" s="298" t="s">
        <v>183</v>
      </c>
      <c r="E96" s="293"/>
      <c r="F96" s="227"/>
      <c r="G96" s="289"/>
      <c r="H96" s="629"/>
      <c r="I96" s="22"/>
      <c r="J96" s="23"/>
      <c r="K96" s="162">
        <f>K93/K90</f>
        <v>5.299145299145299</v>
      </c>
      <c r="L96" s="162">
        <f t="shared" ref="L96:U96" si="72">L93/L90</f>
        <v>5.2747252747252746</v>
      </c>
      <c r="M96" s="162">
        <f>M93/M90</f>
        <v>5.2564102564102564</v>
      </c>
      <c r="N96" s="162">
        <f t="shared" si="72"/>
        <v>5.2356020942408374</v>
      </c>
      <c r="O96" s="162">
        <f t="shared" si="72"/>
        <v>4.9543676662320735</v>
      </c>
      <c r="P96" s="162">
        <f t="shared" si="72"/>
        <v>5.1965811965811968</v>
      </c>
      <c r="Q96" s="162">
        <f t="shared" si="72"/>
        <v>5.1885369532428349</v>
      </c>
      <c r="R96" s="162">
        <f t="shared" si="72"/>
        <v>5.1794871794871797</v>
      </c>
      <c r="S96" s="162">
        <f t="shared" si="72"/>
        <v>5.1709401709401703</v>
      </c>
      <c r="T96" s="162">
        <f t="shared" si="72"/>
        <v>5.1635720601237844</v>
      </c>
      <c r="U96" s="163">
        <f t="shared" si="72"/>
        <v>5.161290322580645</v>
      </c>
    </row>
    <row r="97" spans="1:133" s="6" customFormat="1" ht="15" hidden="1" customHeight="1" thickBot="1" x14ac:dyDescent="0.35">
      <c r="A97" s="1241"/>
      <c r="B97" s="1254"/>
      <c r="C97" s="1254"/>
      <c r="D97" s="299" t="s">
        <v>182</v>
      </c>
      <c r="E97" s="295">
        <f>AVERAGE(I97:Z97)</f>
        <v>4.0350804879429996</v>
      </c>
      <c r="F97" s="219">
        <f t="shared" si="67"/>
        <v>1.1546736730775498</v>
      </c>
      <c r="G97" s="296">
        <f>MIN(I97:Z97)</f>
        <v>0.83661202185792349</v>
      </c>
      <c r="H97" s="628">
        <f>MAX(I97:Z97)</f>
        <v>6.266094420600858</v>
      </c>
      <c r="I97" s="25">
        <f>I94/I91</f>
        <v>0.83661202185792349</v>
      </c>
      <c r="J97" s="26">
        <f>J94/J91</f>
        <v>0.89880952380952384</v>
      </c>
      <c r="K97" s="26">
        <f t="shared" ref="K97:O97" si="73">K94/K91</f>
        <v>3.263157894736842</v>
      </c>
      <c r="L97" s="26">
        <f t="shared" si="73"/>
        <v>3.6363636363636362</v>
      </c>
      <c r="M97" s="26">
        <f t="shared" si="73"/>
        <v>4.0594059405940595</v>
      </c>
      <c r="N97" s="26">
        <f t="shared" si="73"/>
        <v>4.5454545454545459</v>
      </c>
      <c r="O97" s="26">
        <f t="shared" si="73"/>
        <v>5.1818181818181817</v>
      </c>
      <c r="P97" s="26">
        <f t="shared" ref="P97:U97" si="74">P94/P91</f>
        <v>4.4970414201183431</v>
      </c>
      <c r="Q97" s="26">
        <f t="shared" si="74"/>
        <v>4.6994535519125682</v>
      </c>
      <c r="R97" s="26">
        <f t="shared" si="74"/>
        <v>4.04</v>
      </c>
      <c r="S97" s="26">
        <f t="shared" si="74"/>
        <v>4.5318352059925093</v>
      </c>
      <c r="T97" s="26">
        <f t="shared" si="74"/>
        <v>6.266094420600858</v>
      </c>
      <c r="U97" s="27">
        <f t="shared" si="74"/>
        <v>6</v>
      </c>
    </row>
    <row r="98" spans="1:133" s="6" customFormat="1" ht="30" customHeight="1" thickBot="1" x14ac:dyDescent="0.35">
      <c r="A98" s="9"/>
    </row>
    <row r="99" spans="1:133" s="2" customFormat="1" ht="15" customHeight="1" thickBot="1" x14ac:dyDescent="0.35">
      <c r="A99" s="253" t="s">
        <v>237</v>
      </c>
      <c r="B99" s="254"/>
      <c r="C99" s="254"/>
      <c r="D99" s="563" t="s">
        <v>237</v>
      </c>
      <c r="E99" s="1250" t="s">
        <v>237</v>
      </c>
      <c r="F99" s="1251"/>
      <c r="G99" s="1251"/>
      <c r="H99" s="1251"/>
      <c r="I99" s="1191" t="s">
        <v>237</v>
      </c>
      <c r="J99" s="1192"/>
      <c r="K99" s="1192"/>
      <c r="L99" s="1192"/>
      <c r="M99" s="1192"/>
      <c r="N99" s="1192"/>
      <c r="O99" s="1192"/>
      <c r="P99" s="1193"/>
      <c r="Q99" s="1191" t="s">
        <v>237</v>
      </c>
      <c r="R99" s="1192"/>
      <c r="S99" s="1192"/>
      <c r="T99" s="1192"/>
      <c r="U99" s="1192"/>
      <c r="V99" s="1192"/>
      <c r="W99" s="1192"/>
      <c r="X99" s="1192"/>
      <c r="Y99" s="1192"/>
      <c r="Z99" s="1192"/>
      <c r="AA99" s="1192"/>
      <c r="AB99" s="1192"/>
      <c r="AC99" s="1192"/>
      <c r="AD99" s="1192"/>
      <c r="AE99" s="1192"/>
      <c r="AF99" s="1192"/>
      <c r="AG99" s="1192"/>
      <c r="AH99" s="1192"/>
      <c r="AI99" s="1192"/>
      <c r="AJ99" s="1192"/>
      <c r="AK99" s="1192"/>
      <c r="AL99" s="1192"/>
      <c r="AM99" s="1192"/>
      <c r="AN99" s="1192"/>
      <c r="AO99" s="1192"/>
      <c r="AP99" s="1192"/>
      <c r="AQ99" s="1192"/>
      <c r="AR99" s="1192"/>
      <c r="AS99" s="1192"/>
      <c r="AT99" s="1193"/>
      <c r="AU99" s="1191" t="s">
        <v>237</v>
      </c>
      <c r="AV99" s="1192"/>
      <c r="AW99" s="1193"/>
      <c r="AX99" s="1191" t="s">
        <v>237</v>
      </c>
      <c r="AY99" s="1192"/>
      <c r="AZ99" s="1192"/>
      <c r="BA99" s="1192"/>
      <c r="BB99" s="1192"/>
      <c r="BC99" s="1192"/>
      <c r="BD99" s="1192"/>
      <c r="BE99" s="1192"/>
      <c r="BF99" s="1191" t="s">
        <v>237</v>
      </c>
      <c r="BG99" s="1192"/>
      <c r="BH99" s="1192"/>
      <c r="BI99" s="1193"/>
      <c r="BJ99" s="1337" t="s">
        <v>237</v>
      </c>
      <c r="BK99" s="1338"/>
      <c r="BL99" s="1338"/>
      <c r="BM99" s="1338"/>
      <c r="BN99" s="1338"/>
      <c r="BO99" s="1338"/>
      <c r="BP99" s="1338"/>
      <c r="BQ99" s="1338"/>
      <c r="BR99" s="1338"/>
      <c r="BS99" s="1338"/>
      <c r="BT99" s="1385"/>
      <c r="BU99" s="1337" t="s">
        <v>237</v>
      </c>
      <c r="BV99" s="1338"/>
      <c r="BW99" s="1338"/>
      <c r="BX99" s="1338"/>
      <c r="BY99" s="1338"/>
      <c r="BZ99" s="1385"/>
      <c r="CA99" s="1337" t="s">
        <v>237</v>
      </c>
      <c r="CB99" s="1338"/>
      <c r="CC99" s="1338"/>
      <c r="CD99" s="1338"/>
      <c r="CE99" s="1338"/>
      <c r="CF99" s="1338"/>
      <c r="CG99" s="1338"/>
      <c r="CH99" s="1338"/>
      <c r="CI99" s="1338"/>
      <c r="CJ99" s="1338"/>
      <c r="CK99" s="1339"/>
      <c r="CL99" s="1191" t="s">
        <v>237</v>
      </c>
      <c r="CM99" s="1192"/>
      <c r="CN99" s="1192"/>
      <c r="CO99" s="1192"/>
      <c r="CP99" s="1193"/>
      <c r="CQ99" s="1191" t="s">
        <v>237</v>
      </c>
      <c r="CR99" s="1192"/>
      <c r="CS99" s="1192"/>
      <c r="CT99" s="1192"/>
      <c r="CU99" s="1193"/>
      <c r="CV99" s="1188" t="s">
        <v>237</v>
      </c>
      <c r="CW99" s="1163"/>
      <c r="CX99" s="1163"/>
      <c r="CY99" s="1163"/>
      <c r="CZ99" s="1163"/>
      <c r="DA99" s="1163"/>
      <c r="DB99" s="1164"/>
      <c r="DC99" s="1188" t="s">
        <v>237</v>
      </c>
      <c r="DD99" s="1163"/>
      <c r="DE99" s="1283" t="s">
        <v>237</v>
      </c>
      <c r="DF99" s="1284"/>
      <c r="DG99" s="1284"/>
      <c r="DH99" s="1284"/>
      <c r="DI99" s="1285"/>
      <c r="DJ99" s="1283" t="s">
        <v>237</v>
      </c>
      <c r="DK99" s="1284"/>
      <c r="DL99" s="1284"/>
      <c r="DM99" s="1284"/>
      <c r="DN99" s="1285"/>
      <c r="DO99" s="1283" t="s">
        <v>237</v>
      </c>
      <c r="DP99" s="1284"/>
      <c r="DQ99" s="1285"/>
      <c r="DR99" s="1283" t="s">
        <v>237</v>
      </c>
      <c r="DS99" s="1284"/>
      <c r="DT99" s="1284"/>
      <c r="DU99" s="1284"/>
      <c r="DV99" s="1284"/>
      <c r="DW99" s="1284"/>
      <c r="DX99" s="1285"/>
      <c r="DY99" s="1163" t="s">
        <v>237</v>
      </c>
      <c r="DZ99" s="1163"/>
      <c r="EA99" s="1103" t="s">
        <v>237</v>
      </c>
      <c r="EB99" s="1188" t="s">
        <v>237</v>
      </c>
      <c r="EC99" s="1164"/>
    </row>
    <row r="100" spans="1:133" s="6" customFormat="1" ht="40.049999999999997" customHeight="1" thickBot="1" x14ac:dyDescent="0.35">
      <c r="A100" s="1257">
        <f>COUNTA(I100:AH100)</f>
        <v>26</v>
      </c>
      <c r="B100" s="1258"/>
      <c r="C100" s="1259"/>
      <c r="D100" s="529" t="s">
        <v>0</v>
      </c>
      <c r="E100" s="247" t="s">
        <v>75</v>
      </c>
      <c r="F100" s="790" t="s">
        <v>546</v>
      </c>
      <c r="G100" s="192" t="s">
        <v>76</v>
      </c>
      <c r="H100" s="345" t="s">
        <v>77</v>
      </c>
      <c r="I100" s="503" t="s">
        <v>645</v>
      </c>
      <c r="J100" s="503" t="s">
        <v>647</v>
      </c>
      <c r="K100" s="225" t="s">
        <v>780</v>
      </c>
      <c r="L100" s="225" t="s">
        <v>648</v>
      </c>
      <c r="M100" s="225" t="s">
        <v>649</v>
      </c>
      <c r="N100" s="225" t="s">
        <v>650</v>
      </c>
      <c r="O100" s="225" t="s">
        <v>651</v>
      </c>
      <c r="P100" s="225" t="s">
        <v>653</v>
      </c>
      <c r="Q100" s="268" t="s">
        <v>243</v>
      </c>
      <c r="R100" s="225" t="s">
        <v>244</v>
      </c>
      <c r="S100" s="225" t="s">
        <v>245</v>
      </c>
      <c r="T100" s="225" t="s">
        <v>246</v>
      </c>
      <c r="U100" s="225" t="s">
        <v>247</v>
      </c>
      <c r="V100" s="225" t="s">
        <v>248</v>
      </c>
      <c r="W100" s="225" t="s">
        <v>249</v>
      </c>
      <c r="X100" s="225" t="s">
        <v>250</v>
      </c>
      <c r="Y100" s="225" t="s">
        <v>251</v>
      </c>
      <c r="Z100" s="225" t="s">
        <v>252</v>
      </c>
      <c r="AA100" s="225" t="s">
        <v>253</v>
      </c>
      <c r="AB100" s="225" t="s">
        <v>904</v>
      </c>
      <c r="AC100" s="942" t="s">
        <v>639</v>
      </c>
      <c r="AD100" s="942" t="s">
        <v>640</v>
      </c>
      <c r="AE100" s="225" t="s">
        <v>254</v>
      </c>
      <c r="AF100" s="225" t="s">
        <v>255</v>
      </c>
      <c r="AG100" s="942" t="s">
        <v>641</v>
      </c>
      <c r="AH100" s="942" t="s">
        <v>642</v>
      </c>
      <c r="AI100" s="225" t="s">
        <v>256</v>
      </c>
      <c r="AJ100" s="225" t="s">
        <v>257</v>
      </c>
      <c r="AK100" s="942" t="s">
        <v>643</v>
      </c>
      <c r="AL100" s="942" t="s">
        <v>644</v>
      </c>
      <c r="AM100" s="942" t="s">
        <v>707</v>
      </c>
      <c r="AN100" s="942" t="s">
        <v>708</v>
      </c>
      <c r="AO100" s="10" t="s">
        <v>709</v>
      </c>
      <c r="AP100" s="225" t="s">
        <v>258</v>
      </c>
      <c r="AQ100" s="10" t="s">
        <v>710</v>
      </c>
      <c r="AR100" s="225" t="s">
        <v>259</v>
      </c>
      <c r="AS100" s="10" t="s">
        <v>711</v>
      </c>
      <c r="AT100" s="143" t="s">
        <v>260</v>
      </c>
      <c r="AU100" s="4" t="s">
        <v>269</v>
      </c>
      <c r="AV100" s="4" t="s">
        <v>270</v>
      </c>
      <c r="AW100" s="5" t="s">
        <v>271</v>
      </c>
      <c r="AX100" s="307" t="s">
        <v>624</v>
      </c>
      <c r="AY100" s="308" t="s">
        <v>626</v>
      </c>
      <c r="AZ100" s="308" t="s">
        <v>781</v>
      </c>
      <c r="BA100" s="308" t="s">
        <v>627</v>
      </c>
      <c r="BB100" s="308" t="s">
        <v>628</v>
      </c>
      <c r="BC100" s="927" t="s">
        <v>623</v>
      </c>
      <c r="BD100" s="927" t="s">
        <v>629</v>
      </c>
      <c r="BE100" s="934" t="s">
        <v>631</v>
      </c>
      <c r="BF100" s="941" t="s">
        <v>655</v>
      </c>
      <c r="BG100" s="942" t="s">
        <v>656</v>
      </c>
      <c r="BH100" s="942" t="s">
        <v>657</v>
      </c>
      <c r="BI100" s="943" t="s">
        <v>658</v>
      </c>
      <c r="BJ100" s="1071" t="s">
        <v>788</v>
      </c>
      <c r="BK100" s="1072" t="s">
        <v>789</v>
      </c>
      <c r="BL100" s="1072" t="s">
        <v>790</v>
      </c>
      <c r="BM100" s="1072" t="s">
        <v>791</v>
      </c>
      <c r="BN100" s="1072" t="s">
        <v>792</v>
      </c>
      <c r="BO100" s="1072" t="s">
        <v>798</v>
      </c>
      <c r="BP100" s="1072" t="s">
        <v>799</v>
      </c>
      <c r="BQ100" s="1072" t="s">
        <v>800</v>
      </c>
      <c r="BR100" s="1072" t="s">
        <v>801</v>
      </c>
      <c r="BS100" s="1072" t="s">
        <v>802</v>
      </c>
      <c r="BT100" s="1074" t="s">
        <v>803</v>
      </c>
      <c r="BU100" s="1071" t="s">
        <v>782</v>
      </c>
      <c r="BV100" s="1072" t="s">
        <v>783</v>
      </c>
      <c r="BW100" s="1072" t="s">
        <v>784</v>
      </c>
      <c r="BX100" s="1072" t="s">
        <v>785</v>
      </c>
      <c r="BY100" s="1072" t="s">
        <v>786</v>
      </c>
      <c r="BZ100" s="1074" t="s">
        <v>787</v>
      </c>
      <c r="CA100" s="1071" t="s">
        <v>793</v>
      </c>
      <c r="CB100" s="1072" t="s">
        <v>794</v>
      </c>
      <c r="CC100" s="1072" t="s">
        <v>795</v>
      </c>
      <c r="CD100" s="1072" t="s">
        <v>796</v>
      </c>
      <c r="CE100" s="1072" t="s">
        <v>797</v>
      </c>
      <c r="CF100" s="1072" t="s">
        <v>804</v>
      </c>
      <c r="CG100" s="1072" t="s">
        <v>805</v>
      </c>
      <c r="CH100" s="1072" t="s">
        <v>806</v>
      </c>
      <c r="CI100" s="1072" t="s">
        <v>807</v>
      </c>
      <c r="CJ100" s="1072" t="s">
        <v>808</v>
      </c>
      <c r="CK100" s="1073" t="s">
        <v>809</v>
      </c>
      <c r="CL100" s="1071" t="s">
        <v>894</v>
      </c>
      <c r="CM100" s="1072" t="s">
        <v>895</v>
      </c>
      <c r="CN100" s="1072" t="s">
        <v>896</v>
      </c>
      <c r="CO100" s="1072" t="s">
        <v>897</v>
      </c>
      <c r="CP100" s="1073" t="s">
        <v>898</v>
      </c>
      <c r="CQ100" s="1071" t="s">
        <v>899</v>
      </c>
      <c r="CR100" s="1072" t="s">
        <v>900</v>
      </c>
      <c r="CS100" s="1072" t="s">
        <v>901</v>
      </c>
      <c r="CT100" s="1072" t="s">
        <v>902</v>
      </c>
      <c r="CU100" s="1073" t="s">
        <v>903</v>
      </c>
      <c r="CV100" s="1032" t="s">
        <v>632</v>
      </c>
      <c r="CW100" s="877" t="s">
        <v>633</v>
      </c>
      <c r="CX100" s="877" t="s">
        <v>634</v>
      </c>
      <c r="CY100" s="877" t="s">
        <v>635</v>
      </c>
      <c r="CZ100" s="877" t="s">
        <v>636</v>
      </c>
      <c r="DA100" s="877" t="s">
        <v>637</v>
      </c>
      <c r="DB100" s="984" t="s">
        <v>638</v>
      </c>
      <c r="DC100" s="1032" t="s">
        <v>646</v>
      </c>
      <c r="DD100" s="1095" t="s">
        <v>652</v>
      </c>
      <c r="DE100" s="1066" t="s">
        <v>238</v>
      </c>
      <c r="DF100" s="1067" t="s">
        <v>239</v>
      </c>
      <c r="DG100" s="1067" t="s">
        <v>240</v>
      </c>
      <c r="DH100" s="1067" t="s">
        <v>241</v>
      </c>
      <c r="DI100" s="1068" t="s">
        <v>242</v>
      </c>
      <c r="DJ100" s="1066" t="s">
        <v>261</v>
      </c>
      <c r="DK100" s="1067" t="s">
        <v>262</v>
      </c>
      <c r="DL100" s="1067" t="s">
        <v>263</v>
      </c>
      <c r="DM100" s="1067" t="s">
        <v>264</v>
      </c>
      <c r="DN100" s="1068" t="s">
        <v>265</v>
      </c>
      <c r="DO100" s="1066" t="s">
        <v>266</v>
      </c>
      <c r="DP100" s="1067" t="s">
        <v>267</v>
      </c>
      <c r="DQ100" s="1068" t="s">
        <v>268</v>
      </c>
      <c r="DR100" s="1066" t="s">
        <v>272</v>
      </c>
      <c r="DS100" s="1067" t="s">
        <v>273</v>
      </c>
      <c r="DT100" s="1067" t="s">
        <v>274</v>
      </c>
      <c r="DU100" s="1067" t="s">
        <v>275</v>
      </c>
      <c r="DV100" s="1067" t="s">
        <v>276</v>
      </c>
      <c r="DW100" s="1067" t="s">
        <v>277</v>
      </c>
      <c r="DX100" s="1068" t="s">
        <v>278</v>
      </c>
      <c r="DY100" s="1032" t="s">
        <v>625</v>
      </c>
      <c r="DZ100" s="1095" t="s">
        <v>630</v>
      </c>
      <c r="EA100" s="1104" t="s">
        <v>654</v>
      </c>
      <c r="EB100" s="983" t="s">
        <v>659</v>
      </c>
      <c r="EC100" s="984" t="s">
        <v>660</v>
      </c>
    </row>
    <row r="101" spans="1:133" s="7" customFormat="1" ht="15" customHeight="1" thickBot="1" x14ac:dyDescent="0.35">
      <c r="A101" s="1260"/>
      <c r="B101" s="1261"/>
      <c r="C101" s="1262"/>
      <c r="D101" s="102" t="s">
        <v>97</v>
      </c>
      <c r="E101" s="1244" t="s">
        <v>547</v>
      </c>
      <c r="F101" s="1245"/>
      <c r="G101" s="1245"/>
      <c r="H101" s="1246"/>
      <c r="I101" s="1218" t="s">
        <v>34</v>
      </c>
      <c r="J101" s="1219"/>
      <c r="K101" s="1219"/>
      <c r="L101" s="1219"/>
      <c r="M101" s="1219"/>
      <c r="N101" s="1219"/>
      <c r="O101" s="1219"/>
      <c r="P101" s="1220"/>
      <c r="Q101" s="1218" t="s">
        <v>34</v>
      </c>
      <c r="R101" s="1219"/>
      <c r="S101" s="1219"/>
      <c r="T101" s="1219"/>
      <c r="U101" s="1219"/>
      <c r="V101" s="1219"/>
      <c r="W101" s="1219"/>
      <c r="X101" s="1219"/>
      <c r="Y101" s="1219"/>
      <c r="Z101" s="1219"/>
      <c r="AA101" s="1219"/>
      <c r="AB101" s="1219"/>
      <c r="AC101" s="1219"/>
      <c r="AD101" s="1219"/>
      <c r="AE101" s="1219"/>
      <c r="AF101" s="1219"/>
      <c r="AG101" s="1219"/>
      <c r="AH101" s="1219"/>
      <c r="AI101" s="1219"/>
      <c r="AJ101" s="1219"/>
      <c r="AK101" s="1219"/>
      <c r="AL101" s="1219"/>
      <c r="AM101" s="1219"/>
      <c r="AN101" s="1219"/>
      <c r="AO101" s="1219"/>
      <c r="AP101" s="1219"/>
      <c r="AQ101" s="1219"/>
      <c r="AR101" s="1219"/>
      <c r="AS101" s="1219"/>
      <c r="AT101" s="1220"/>
      <c r="AU101" s="1218" t="s">
        <v>34</v>
      </c>
      <c r="AV101" s="1219"/>
      <c r="AW101" s="1220"/>
      <c r="AX101" s="1218" t="s">
        <v>214</v>
      </c>
      <c r="AY101" s="1219"/>
      <c r="AZ101" s="1219"/>
      <c r="BA101" s="1219"/>
      <c r="BB101" s="1219"/>
      <c r="BC101" s="1219"/>
      <c r="BD101" s="1219"/>
      <c r="BE101" s="1219"/>
      <c r="BF101" s="1218" t="s">
        <v>34</v>
      </c>
      <c r="BG101" s="1219"/>
      <c r="BH101" s="1219"/>
      <c r="BI101" s="1220"/>
      <c r="BJ101" s="1312" t="s">
        <v>34</v>
      </c>
      <c r="BK101" s="1313"/>
      <c r="BL101" s="1313"/>
      <c r="BM101" s="1313"/>
      <c r="BN101" s="1313"/>
      <c r="BO101" s="1313"/>
      <c r="BP101" s="1313"/>
      <c r="BQ101" s="1313"/>
      <c r="BR101" s="1313"/>
      <c r="BS101" s="1313"/>
      <c r="BT101" s="1383"/>
      <c r="BU101" s="1312" t="s">
        <v>34</v>
      </c>
      <c r="BV101" s="1313"/>
      <c r="BW101" s="1313"/>
      <c r="BX101" s="1313"/>
      <c r="BY101" s="1313"/>
      <c r="BZ101" s="1383"/>
      <c r="CA101" s="1312" t="s">
        <v>34</v>
      </c>
      <c r="CB101" s="1313"/>
      <c r="CC101" s="1313"/>
      <c r="CD101" s="1313"/>
      <c r="CE101" s="1313"/>
      <c r="CF101" s="1313"/>
      <c r="CG101" s="1313"/>
      <c r="CH101" s="1313"/>
      <c r="CI101" s="1313"/>
      <c r="CJ101" s="1313"/>
      <c r="CK101" s="1314"/>
      <c r="CL101" s="1218" t="s">
        <v>34</v>
      </c>
      <c r="CM101" s="1219"/>
      <c r="CN101" s="1219"/>
      <c r="CO101" s="1219"/>
      <c r="CP101" s="1220"/>
      <c r="CQ101" s="1218" t="s">
        <v>34</v>
      </c>
      <c r="CR101" s="1219"/>
      <c r="CS101" s="1219"/>
      <c r="CT101" s="1219"/>
      <c r="CU101" s="1220"/>
      <c r="CV101" s="1177" t="s">
        <v>34</v>
      </c>
      <c r="CW101" s="1165"/>
      <c r="CX101" s="1165"/>
      <c r="CY101" s="1165"/>
      <c r="CZ101" s="1165"/>
      <c r="DA101" s="1165"/>
      <c r="DB101" s="1166"/>
      <c r="DC101" s="1177" t="s">
        <v>34</v>
      </c>
      <c r="DD101" s="1165"/>
      <c r="DE101" s="1331" t="s">
        <v>34</v>
      </c>
      <c r="DF101" s="1332"/>
      <c r="DG101" s="1332"/>
      <c r="DH101" s="1332"/>
      <c r="DI101" s="1333"/>
      <c r="DJ101" s="1331" t="s">
        <v>34</v>
      </c>
      <c r="DK101" s="1332"/>
      <c r="DL101" s="1332"/>
      <c r="DM101" s="1332"/>
      <c r="DN101" s="1333"/>
      <c r="DO101" s="1331" t="s">
        <v>34</v>
      </c>
      <c r="DP101" s="1332"/>
      <c r="DQ101" s="1333"/>
      <c r="DR101" s="1331" t="s">
        <v>34</v>
      </c>
      <c r="DS101" s="1332"/>
      <c r="DT101" s="1332"/>
      <c r="DU101" s="1332"/>
      <c r="DV101" s="1332"/>
      <c r="DW101" s="1332"/>
      <c r="DX101" s="1333"/>
      <c r="DY101" s="1165" t="s">
        <v>214</v>
      </c>
      <c r="DZ101" s="1165"/>
      <c r="EA101" s="1189" t="s">
        <v>34</v>
      </c>
      <c r="EB101" s="1177" t="s">
        <v>34</v>
      </c>
      <c r="EC101" s="1166"/>
    </row>
    <row r="102" spans="1:133" s="7" customFormat="1" ht="15" customHeight="1" thickBot="1" x14ac:dyDescent="0.35">
      <c r="A102" s="104" t="s">
        <v>53</v>
      </c>
      <c r="B102" s="192" t="s">
        <v>101</v>
      </c>
      <c r="C102" s="193" t="s">
        <v>2</v>
      </c>
      <c r="D102" s="530" t="s">
        <v>3</v>
      </c>
      <c r="E102" s="1247"/>
      <c r="F102" s="1248"/>
      <c r="G102" s="1248"/>
      <c r="H102" s="1249"/>
      <c r="I102" s="1221"/>
      <c r="J102" s="1222"/>
      <c r="K102" s="1222"/>
      <c r="L102" s="1222"/>
      <c r="M102" s="1222"/>
      <c r="N102" s="1222"/>
      <c r="O102" s="1222"/>
      <c r="P102" s="1223"/>
      <c r="Q102" s="1221"/>
      <c r="R102" s="1222"/>
      <c r="S102" s="1222"/>
      <c r="T102" s="1222"/>
      <c r="U102" s="1222"/>
      <c r="V102" s="1222"/>
      <c r="W102" s="1222"/>
      <c r="X102" s="1222"/>
      <c r="Y102" s="1222"/>
      <c r="Z102" s="1222"/>
      <c r="AA102" s="1222"/>
      <c r="AB102" s="1222"/>
      <c r="AC102" s="1222"/>
      <c r="AD102" s="1222"/>
      <c r="AE102" s="1222"/>
      <c r="AF102" s="1222"/>
      <c r="AG102" s="1222"/>
      <c r="AH102" s="1222"/>
      <c r="AI102" s="1222"/>
      <c r="AJ102" s="1222"/>
      <c r="AK102" s="1222"/>
      <c r="AL102" s="1222"/>
      <c r="AM102" s="1222"/>
      <c r="AN102" s="1222"/>
      <c r="AO102" s="1222"/>
      <c r="AP102" s="1222"/>
      <c r="AQ102" s="1222"/>
      <c r="AR102" s="1222"/>
      <c r="AS102" s="1222"/>
      <c r="AT102" s="1223"/>
      <c r="AU102" s="1221"/>
      <c r="AV102" s="1222"/>
      <c r="AW102" s="1223"/>
      <c r="AX102" s="1221"/>
      <c r="AY102" s="1222"/>
      <c r="AZ102" s="1222"/>
      <c r="BA102" s="1222"/>
      <c r="BB102" s="1222"/>
      <c r="BC102" s="1222"/>
      <c r="BD102" s="1222"/>
      <c r="BE102" s="1222"/>
      <c r="BF102" s="1221"/>
      <c r="BG102" s="1222"/>
      <c r="BH102" s="1222"/>
      <c r="BI102" s="1223"/>
      <c r="BJ102" s="1315"/>
      <c r="BK102" s="1316"/>
      <c r="BL102" s="1316"/>
      <c r="BM102" s="1316"/>
      <c r="BN102" s="1316"/>
      <c r="BO102" s="1316"/>
      <c r="BP102" s="1316"/>
      <c r="BQ102" s="1316"/>
      <c r="BR102" s="1316"/>
      <c r="BS102" s="1316"/>
      <c r="BT102" s="1384"/>
      <c r="BU102" s="1315"/>
      <c r="BV102" s="1316"/>
      <c r="BW102" s="1316"/>
      <c r="BX102" s="1316"/>
      <c r="BY102" s="1316"/>
      <c r="BZ102" s="1384"/>
      <c r="CA102" s="1315"/>
      <c r="CB102" s="1316"/>
      <c r="CC102" s="1316"/>
      <c r="CD102" s="1316"/>
      <c r="CE102" s="1316"/>
      <c r="CF102" s="1316"/>
      <c r="CG102" s="1316"/>
      <c r="CH102" s="1316"/>
      <c r="CI102" s="1316"/>
      <c r="CJ102" s="1316"/>
      <c r="CK102" s="1317"/>
      <c r="CL102" s="1221"/>
      <c r="CM102" s="1222"/>
      <c r="CN102" s="1222"/>
      <c r="CO102" s="1222"/>
      <c r="CP102" s="1223"/>
      <c r="CQ102" s="1221"/>
      <c r="CR102" s="1222"/>
      <c r="CS102" s="1222"/>
      <c r="CT102" s="1222"/>
      <c r="CU102" s="1223"/>
      <c r="CV102" s="1178"/>
      <c r="CW102" s="1167"/>
      <c r="CX102" s="1167"/>
      <c r="CY102" s="1167"/>
      <c r="CZ102" s="1167"/>
      <c r="DA102" s="1167"/>
      <c r="DB102" s="1168"/>
      <c r="DC102" s="1178"/>
      <c r="DD102" s="1167"/>
      <c r="DE102" s="1334"/>
      <c r="DF102" s="1335"/>
      <c r="DG102" s="1335"/>
      <c r="DH102" s="1335"/>
      <c r="DI102" s="1336"/>
      <c r="DJ102" s="1334"/>
      <c r="DK102" s="1335"/>
      <c r="DL102" s="1335"/>
      <c r="DM102" s="1335"/>
      <c r="DN102" s="1336"/>
      <c r="DO102" s="1334"/>
      <c r="DP102" s="1335"/>
      <c r="DQ102" s="1336"/>
      <c r="DR102" s="1334"/>
      <c r="DS102" s="1335"/>
      <c r="DT102" s="1335"/>
      <c r="DU102" s="1335"/>
      <c r="DV102" s="1335"/>
      <c r="DW102" s="1335"/>
      <c r="DX102" s="1336"/>
      <c r="DY102" s="1167"/>
      <c r="DZ102" s="1167"/>
      <c r="EA102" s="1190"/>
      <c r="EB102" s="1178"/>
      <c r="EC102" s="1168"/>
    </row>
    <row r="103" spans="1:133" s="12" customFormat="1" ht="15" customHeight="1" x14ac:dyDescent="0.3">
      <c r="A103" s="194" t="s">
        <v>48</v>
      </c>
      <c r="B103" s="195" t="s">
        <v>4</v>
      </c>
      <c r="C103" s="191" t="s">
        <v>156</v>
      </c>
      <c r="D103" s="196" t="s">
        <v>5</v>
      </c>
      <c r="E103" s="799">
        <f t="shared" ref="E103:E110" si="75">AVERAGE(I103:XY103)</f>
        <v>0.96060800000000024</v>
      </c>
      <c r="F103" s="800">
        <f t="shared" ref="F103:F113" si="76">AVEDEV(I103:AT103)</f>
        <v>5.3421052631579171E-3</v>
      </c>
      <c r="G103" s="800">
        <f t="shared" ref="G103:G110" si="77">MIN(I103:XY103)</f>
        <v>0.93200000000000005</v>
      </c>
      <c r="H103" s="836">
        <f t="shared" ref="H103:H110" si="78">MAX(I103:XY103)</f>
        <v>1.052</v>
      </c>
      <c r="I103" s="914">
        <v>0.94700000000000006</v>
      </c>
      <c r="J103" s="914">
        <v>0.94799999999999995</v>
      </c>
      <c r="K103" s="914">
        <v>0.94900000000000007</v>
      </c>
      <c r="L103" s="914">
        <v>0.94900000000000007</v>
      </c>
      <c r="M103" s="914">
        <v>0.94900000000000007</v>
      </c>
      <c r="N103" s="914">
        <v>0.95000000000000007</v>
      </c>
      <c r="O103" s="914">
        <v>0.95099999999999996</v>
      </c>
      <c r="P103" s="914">
        <v>0.95299999999999996</v>
      </c>
      <c r="Q103" s="532">
        <v>0.96200000000000008</v>
      </c>
      <c r="R103" s="168">
        <v>0.96299999999999997</v>
      </c>
      <c r="S103" s="168">
        <v>0.96400000000000008</v>
      </c>
      <c r="T103" s="168">
        <v>0.96099999999999997</v>
      </c>
      <c r="U103" s="168">
        <v>0.95500000000000007</v>
      </c>
      <c r="V103" s="168">
        <v>0.94799999999999995</v>
      </c>
      <c r="W103" s="168">
        <v>0.94700000000000006</v>
      </c>
      <c r="X103" s="168">
        <v>0.94599999999999995</v>
      </c>
      <c r="Y103" s="168">
        <v>0.94099999999999995</v>
      </c>
      <c r="Z103" s="168">
        <v>0.93799999999999994</v>
      </c>
      <c r="AA103" s="168">
        <v>0.93599999999999994</v>
      </c>
      <c r="AB103" s="168">
        <v>0.93299999999999994</v>
      </c>
      <c r="AC103" s="914">
        <v>0.93500000000000005</v>
      </c>
      <c r="AD103" s="914">
        <v>0.93500000000000005</v>
      </c>
      <c r="AE103" s="168">
        <v>0.93799999999999994</v>
      </c>
      <c r="AF103" s="168">
        <v>0.93799999999999994</v>
      </c>
      <c r="AG103" s="914">
        <v>0.94200000000000006</v>
      </c>
      <c r="AH103" s="914">
        <v>0.94200000000000006</v>
      </c>
      <c r="AI103" s="168">
        <v>0.94700000000000006</v>
      </c>
      <c r="AJ103" s="168">
        <v>0.94700000000000006</v>
      </c>
      <c r="AK103" s="914">
        <v>0.94700000000000006</v>
      </c>
      <c r="AL103" s="914">
        <v>0.94599999999999995</v>
      </c>
      <c r="AM103" s="914">
        <v>0.94700000000000006</v>
      </c>
      <c r="AN103" s="914">
        <v>0.94599999999999995</v>
      </c>
      <c r="AO103" s="914">
        <v>0.94599999999999995</v>
      </c>
      <c r="AP103" s="168">
        <v>0.94500000000000006</v>
      </c>
      <c r="AQ103" s="914">
        <v>0.94400000000000006</v>
      </c>
      <c r="AR103" s="168">
        <v>0.94400000000000006</v>
      </c>
      <c r="AS103" s="914">
        <v>0.94299999999999995</v>
      </c>
      <c r="AT103" s="169">
        <v>0.94299999999999995</v>
      </c>
      <c r="AU103" s="168">
        <v>0.94900000000000007</v>
      </c>
      <c r="AV103" s="168">
        <v>0.94500000000000006</v>
      </c>
      <c r="AW103" s="169">
        <v>0.93799999999999994</v>
      </c>
      <c r="AX103" s="532">
        <v>1.048</v>
      </c>
      <c r="AY103" s="168">
        <v>1.0449999999999999</v>
      </c>
      <c r="AZ103" s="800">
        <v>1.042</v>
      </c>
      <c r="BA103" s="168">
        <v>1.042</v>
      </c>
      <c r="BB103" s="168">
        <v>1.0449999999999999</v>
      </c>
      <c r="BC103" s="928">
        <v>1.052</v>
      </c>
      <c r="BD103" s="928">
        <v>1.052</v>
      </c>
      <c r="BE103" s="935">
        <v>1.052</v>
      </c>
      <c r="BF103" s="944">
        <v>0.95099999999999996</v>
      </c>
      <c r="BG103" s="929">
        <v>0.95000000000000007</v>
      </c>
      <c r="BH103" s="929">
        <v>0.95099999999999996</v>
      </c>
      <c r="BI103" s="930">
        <v>0.95299999999999996</v>
      </c>
      <c r="BJ103" s="1069">
        <v>0.95200000000000007</v>
      </c>
      <c r="BK103" s="928">
        <v>0.94799999999999995</v>
      </c>
      <c r="BL103" s="928">
        <v>0.94599999999999995</v>
      </c>
      <c r="BM103" s="928">
        <v>0.94400000000000006</v>
      </c>
      <c r="BN103" s="928">
        <v>0.94099999999999995</v>
      </c>
      <c r="BO103" s="928">
        <v>0.94099999999999995</v>
      </c>
      <c r="BP103" s="928">
        <v>0.94200000000000006</v>
      </c>
      <c r="BQ103" s="928">
        <v>0.94299999999999995</v>
      </c>
      <c r="BR103" s="928">
        <v>0.94500000000000006</v>
      </c>
      <c r="BS103" s="928">
        <v>0.94599999999999995</v>
      </c>
      <c r="BT103" s="935">
        <v>0.94599999999999995</v>
      </c>
      <c r="BU103" s="1069">
        <v>0.96599999999999997</v>
      </c>
      <c r="BV103" s="928">
        <v>0.96499999999999997</v>
      </c>
      <c r="BW103" s="928">
        <v>0.96400000000000008</v>
      </c>
      <c r="BX103" s="928">
        <v>0.96200000000000008</v>
      </c>
      <c r="BY103" s="928">
        <v>0.95900000000000007</v>
      </c>
      <c r="BZ103" s="935">
        <v>0.95500000000000007</v>
      </c>
      <c r="CA103" s="1069">
        <v>0.95200000000000007</v>
      </c>
      <c r="CB103" s="928">
        <v>0.94799999999999995</v>
      </c>
      <c r="CC103" s="928">
        <v>0.94599999999999995</v>
      </c>
      <c r="CD103" s="928">
        <v>0.94400000000000006</v>
      </c>
      <c r="CE103" s="928">
        <v>0.94099999999999995</v>
      </c>
      <c r="CF103" s="928">
        <v>0.94099999999999995</v>
      </c>
      <c r="CG103" s="928">
        <v>0.94200000000000006</v>
      </c>
      <c r="CH103" s="928">
        <v>0.94299999999999995</v>
      </c>
      <c r="CI103" s="928">
        <v>0.94500000000000006</v>
      </c>
      <c r="CJ103" s="928">
        <v>0.94599999999999995</v>
      </c>
      <c r="CK103" s="1070">
        <v>0.94599999999999995</v>
      </c>
      <c r="CL103" s="1069">
        <v>0.95500000000000007</v>
      </c>
      <c r="CM103" s="928">
        <v>0.95799999999999996</v>
      </c>
      <c r="CN103" s="928">
        <v>0.96499999999999997</v>
      </c>
      <c r="CO103" s="928">
        <v>0.96299999999999997</v>
      </c>
      <c r="CP103" s="1070">
        <v>0.96700000000000008</v>
      </c>
      <c r="CQ103" s="1069">
        <v>1.048</v>
      </c>
      <c r="CR103" s="928">
        <v>1.046</v>
      </c>
      <c r="CS103" s="928">
        <v>1.046</v>
      </c>
      <c r="CT103" s="928">
        <v>1.046</v>
      </c>
      <c r="CU103" s="1070">
        <v>1.0449999999999999</v>
      </c>
      <c r="CV103" s="1023">
        <v>0.96799999999999997</v>
      </c>
      <c r="CW103" s="879">
        <v>0.96799999999999997</v>
      </c>
      <c r="CX103" s="879">
        <v>0.96700000000000008</v>
      </c>
      <c r="CY103" s="879">
        <v>0.96599999999999997</v>
      </c>
      <c r="CZ103" s="879">
        <v>0.96499999999999997</v>
      </c>
      <c r="DA103" s="879">
        <v>0.96299999999999997</v>
      </c>
      <c r="DB103" s="880">
        <v>0.96200000000000008</v>
      </c>
      <c r="DC103" s="1023">
        <v>0.94700000000000006</v>
      </c>
      <c r="DD103" s="1096">
        <v>0.94700000000000006</v>
      </c>
      <c r="DE103" s="878">
        <v>0.94700000000000006</v>
      </c>
      <c r="DF103" s="879">
        <v>0.94700000000000006</v>
      </c>
      <c r="DG103" s="879">
        <v>0.94799999999999995</v>
      </c>
      <c r="DH103" s="879">
        <v>0.95000000000000007</v>
      </c>
      <c r="DI103" s="880">
        <v>0.95200000000000007</v>
      </c>
      <c r="DJ103" s="878">
        <v>0.93400000000000005</v>
      </c>
      <c r="DK103" s="879">
        <v>0.93599999999999994</v>
      </c>
      <c r="DL103" s="879">
        <v>0.93500000000000005</v>
      </c>
      <c r="DM103" s="879">
        <v>0.93400000000000005</v>
      </c>
      <c r="DN103" s="880">
        <v>0.93200000000000005</v>
      </c>
      <c r="DO103" s="878">
        <v>0.94400000000000006</v>
      </c>
      <c r="DP103" s="879">
        <v>0.95000000000000007</v>
      </c>
      <c r="DQ103" s="880">
        <v>0.95000000000000007</v>
      </c>
      <c r="DR103" s="878">
        <v>0.94700000000000006</v>
      </c>
      <c r="DS103" s="879">
        <v>0.95400000000000007</v>
      </c>
      <c r="DT103" s="879">
        <v>0.95700000000000007</v>
      </c>
      <c r="DU103" s="879">
        <v>0.96</v>
      </c>
      <c r="DV103" s="879">
        <v>0.96499999999999997</v>
      </c>
      <c r="DW103" s="879">
        <v>0.94799999999999995</v>
      </c>
      <c r="DX103" s="880">
        <v>0.93299999999999994</v>
      </c>
      <c r="DY103" s="1023">
        <v>1.048</v>
      </c>
      <c r="DZ103" s="1096">
        <v>1.028</v>
      </c>
      <c r="EA103" s="1105">
        <v>0.95200000000000007</v>
      </c>
      <c r="EB103" s="878">
        <v>0.94700000000000006</v>
      </c>
      <c r="EC103" s="880">
        <v>0.94700000000000006</v>
      </c>
    </row>
    <row r="104" spans="1:133" s="12" customFormat="1" ht="15" customHeight="1" x14ac:dyDescent="0.3">
      <c r="A104" s="185" t="s">
        <v>49</v>
      </c>
      <c r="B104" s="184" t="s">
        <v>6</v>
      </c>
      <c r="C104" s="188" t="s">
        <v>156</v>
      </c>
      <c r="D104" s="197" t="s">
        <v>7</v>
      </c>
      <c r="E104" s="533">
        <f t="shared" si="75"/>
        <v>0.86454719999999985</v>
      </c>
      <c r="F104" s="166">
        <f t="shared" si="76"/>
        <v>4.8078947368421308E-3</v>
      </c>
      <c r="G104" s="166">
        <f t="shared" si="77"/>
        <v>0.8388000000000001</v>
      </c>
      <c r="H104" s="837">
        <f t="shared" si="78"/>
        <v>0.94680000000000009</v>
      </c>
      <c r="I104" s="913">
        <v>0.85230000000000006</v>
      </c>
      <c r="J104" s="913">
        <v>0.85319999999999996</v>
      </c>
      <c r="K104" s="913">
        <v>0.85410000000000008</v>
      </c>
      <c r="L104" s="913">
        <v>0.85410000000000008</v>
      </c>
      <c r="M104" s="913">
        <v>0.85410000000000008</v>
      </c>
      <c r="N104" s="913">
        <v>0.85500000000000009</v>
      </c>
      <c r="O104" s="913">
        <v>0.85589999999999999</v>
      </c>
      <c r="P104" s="913">
        <v>0.85770000000000002</v>
      </c>
      <c r="Q104" s="120">
        <v>0.86580000000000013</v>
      </c>
      <c r="R104" s="121">
        <v>0.86670000000000003</v>
      </c>
      <c r="S104" s="121">
        <v>0.86760000000000004</v>
      </c>
      <c r="T104" s="121">
        <v>0.8649</v>
      </c>
      <c r="U104" s="121">
        <v>0.85950000000000004</v>
      </c>
      <c r="V104" s="121">
        <v>0.85319999999999996</v>
      </c>
      <c r="W104" s="121">
        <v>0.85230000000000006</v>
      </c>
      <c r="X104" s="121">
        <v>0.85139999999999993</v>
      </c>
      <c r="Y104" s="121">
        <v>0.84689999999999999</v>
      </c>
      <c r="Z104" s="121">
        <v>0.84419999999999995</v>
      </c>
      <c r="AA104" s="121">
        <v>0.84239999999999993</v>
      </c>
      <c r="AB104" s="121">
        <v>0.8397</v>
      </c>
      <c r="AC104" s="913">
        <v>0.84150000000000003</v>
      </c>
      <c r="AD104" s="913">
        <v>0.84150000000000003</v>
      </c>
      <c r="AE104" s="121">
        <v>0.84419999999999995</v>
      </c>
      <c r="AF104" s="121">
        <v>0.84419999999999995</v>
      </c>
      <c r="AG104" s="913">
        <v>0.84780000000000011</v>
      </c>
      <c r="AH104" s="913">
        <v>0.84780000000000011</v>
      </c>
      <c r="AI104" s="121">
        <v>0.85230000000000006</v>
      </c>
      <c r="AJ104" s="121">
        <v>0.85230000000000006</v>
      </c>
      <c r="AK104" s="913">
        <v>0.85230000000000006</v>
      </c>
      <c r="AL104" s="913">
        <v>0.85139999999999993</v>
      </c>
      <c r="AM104" s="913">
        <v>0.85230000000000006</v>
      </c>
      <c r="AN104" s="913">
        <v>0.85139999999999993</v>
      </c>
      <c r="AO104" s="913">
        <v>0.85139999999999993</v>
      </c>
      <c r="AP104" s="121">
        <v>0.85050000000000003</v>
      </c>
      <c r="AQ104" s="913">
        <v>0.84960000000000002</v>
      </c>
      <c r="AR104" s="121">
        <v>0.84960000000000002</v>
      </c>
      <c r="AS104" s="913">
        <v>0.84870000000000001</v>
      </c>
      <c r="AT104" s="518">
        <v>0.84870000000000001</v>
      </c>
      <c r="AU104" s="121">
        <v>0.85410000000000008</v>
      </c>
      <c r="AV104" s="121">
        <v>0.85050000000000003</v>
      </c>
      <c r="AW104" s="518">
        <v>0.84419999999999995</v>
      </c>
      <c r="AX104" s="120">
        <v>0.94320000000000004</v>
      </c>
      <c r="AY104" s="121">
        <v>0.9405</v>
      </c>
      <c r="AZ104" s="121">
        <v>0.93780000000000008</v>
      </c>
      <c r="BA104" s="121">
        <v>0.93780000000000008</v>
      </c>
      <c r="BB104" s="121">
        <v>0.9405</v>
      </c>
      <c r="BC104" s="969">
        <v>0.94680000000000009</v>
      </c>
      <c r="BD104" s="918">
        <v>0.94680000000000009</v>
      </c>
      <c r="BE104" s="936">
        <v>0.94680000000000009</v>
      </c>
      <c r="BF104" s="926">
        <v>0.85589999999999999</v>
      </c>
      <c r="BG104" s="918">
        <v>0.85500000000000009</v>
      </c>
      <c r="BH104" s="918">
        <v>0.85589999999999999</v>
      </c>
      <c r="BI104" s="922">
        <v>0.85770000000000002</v>
      </c>
      <c r="BJ104" s="926">
        <v>0.85680000000000012</v>
      </c>
      <c r="BK104" s="918">
        <v>0.85319999999999996</v>
      </c>
      <c r="BL104" s="918">
        <v>0.85139999999999993</v>
      </c>
      <c r="BM104" s="918">
        <v>0.84960000000000002</v>
      </c>
      <c r="BN104" s="918">
        <v>0.84689999999999999</v>
      </c>
      <c r="BO104" s="918">
        <v>0.84689999999999999</v>
      </c>
      <c r="BP104" s="918">
        <v>0.84780000000000011</v>
      </c>
      <c r="BQ104" s="918">
        <v>0.84870000000000001</v>
      </c>
      <c r="BR104" s="918">
        <v>0.85050000000000003</v>
      </c>
      <c r="BS104" s="918">
        <v>0.85139999999999993</v>
      </c>
      <c r="BT104" s="936">
        <v>0.85139999999999993</v>
      </c>
      <c r="BU104" s="926">
        <v>0.86939999999999995</v>
      </c>
      <c r="BV104" s="918">
        <v>0.86849999999999994</v>
      </c>
      <c r="BW104" s="918">
        <v>0.86760000000000004</v>
      </c>
      <c r="BX104" s="918">
        <v>0.86580000000000013</v>
      </c>
      <c r="BY104" s="918">
        <v>0.86310000000000009</v>
      </c>
      <c r="BZ104" s="936">
        <v>0.85950000000000004</v>
      </c>
      <c r="CA104" s="926">
        <v>0.85680000000000012</v>
      </c>
      <c r="CB104" s="918">
        <v>0.85319999999999996</v>
      </c>
      <c r="CC104" s="918">
        <v>0.85139999999999993</v>
      </c>
      <c r="CD104" s="918">
        <v>0.84960000000000002</v>
      </c>
      <c r="CE104" s="918">
        <v>0.84689999999999999</v>
      </c>
      <c r="CF104" s="918">
        <v>0.84689999999999999</v>
      </c>
      <c r="CG104" s="918">
        <v>0.84780000000000011</v>
      </c>
      <c r="CH104" s="918">
        <v>0.84870000000000001</v>
      </c>
      <c r="CI104" s="918">
        <v>0.85050000000000003</v>
      </c>
      <c r="CJ104" s="918">
        <v>0.85139999999999993</v>
      </c>
      <c r="CK104" s="922">
        <v>0.85139999999999993</v>
      </c>
      <c r="CL104" s="926">
        <v>0.85950000000000004</v>
      </c>
      <c r="CM104" s="918">
        <v>0.86219999999999997</v>
      </c>
      <c r="CN104" s="918">
        <v>0.86849999999999994</v>
      </c>
      <c r="CO104" s="918">
        <v>0.86670000000000003</v>
      </c>
      <c r="CP104" s="922">
        <v>0.87030000000000007</v>
      </c>
      <c r="CQ104" s="926">
        <v>0.94320000000000004</v>
      </c>
      <c r="CR104" s="918">
        <v>0.94140000000000001</v>
      </c>
      <c r="CS104" s="918">
        <v>0.94140000000000001</v>
      </c>
      <c r="CT104" s="918">
        <v>0.94140000000000001</v>
      </c>
      <c r="CU104" s="922">
        <v>0.9405</v>
      </c>
      <c r="CV104" s="1024">
        <v>0.87119999999999997</v>
      </c>
      <c r="CW104" s="882">
        <v>0.87119999999999997</v>
      </c>
      <c r="CX104" s="882">
        <v>0.87030000000000007</v>
      </c>
      <c r="CY104" s="882">
        <v>0.86939999999999995</v>
      </c>
      <c r="CZ104" s="882">
        <v>0.86849999999999994</v>
      </c>
      <c r="DA104" s="882">
        <v>0.86670000000000003</v>
      </c>
      <c r="DB104" s="883">
        <v>0.86580000000000013</v>
      </c>
      <c r="DC104" s="1024">
        <v>0.85230000000000006</v>
      </c>
      <c r="DD104" s="1097">
        <v>0.85230000000000006</v>
      </c>
      <c r="DE104" s="881">
        <v>0.85230000000000006</v>
      </c>
      <c r="DF104" s="882">
        <v>0.85230000000000006</v>
      </c>
      <c r="DG104" s="882">
        <v>0.85319999999999996</v>
      </c>
      <c r="DH104" s="882">
        <v>0.85500000000000009</v>
      </c>
      <c r="DI104" s="883">
        <v>0.85680000000000012</v>
      </c>
      <c r="DJ104" s="881">
        <v>0.84060000000000001</v>
      </c>
      <c r="DK104" s="882">
        <v>0.84239999999999993</v>
      </c>
      <c r="DL104" s="882">
        <v>0.84150000000000003</v>
      </c>
      <c r="DM104" s="882">
        <v>0.84060000000000001</v>
      </c>
      <c r="DN104" s="883">
        <v>0.8388000000000001</v>
      </c>
      <c r="DO104" s="881">
        <v>0.84960000000000002</v>
      </c>
      <c r="DP104" s="882">
        <v>0.85500000000000009</v>
      </c>
      <c r="DQ104" s="883">
        <v>0.85500000000000009</v>
      </c>
      <c r="DR104" s="881">
        <v>0.85230000000000006</v>
      </c>
      <c r="DS104" s="882">
        <v>0.85860000000000003</v>
      </c>
      <c r="DT104" s="882">
        <v>0.86130000000000007</v>
      </c>
      <c r="DU104" s="882">
        <v>0.86399999999999999</v>
      </c>
      <c r="DV104" s="882">
        <v>0.86849999999999994</v>
      </c>
      <c r="DW104" s="882">
        <v>0.85319999999999996</v>
      </c>
      <c r="DX104" s="883">
        <v>0.8397</v>
      </c>
      <c r="DY104" s="1024">
        <v>0.94320000000000004</v>
      </c>
      <c r="DZ104" s="1097">
        <v>0.92520000000000002</v>
      </c>
      <c r="EA104" s="1106">
        <v>0.85680000000000012</v>
      </c>
      <c r="EB104" s="881">
        <v>0.85230000000000006</v>
      </c>
      <c r="EC104" s="883">
        <v>0.85230000000000006</v>
      </c>
    </row>
    <row r="105" spans="1:133" s="12" customFormat="1" ht="15" customHeight="1" x14ac:dyDescent="0.3">
      <c r="A105" s="185" t="s">
        <v>100</v>
      </c>
      <c r="B105" s="184" t="s">
        <v>39</v>
      </c>
      <c r="C105" s="188" t="s">
        <v>93</v>
      </c>
      <c r="D105" s="198" t="s">
        <v>55</v>
      </c>
      <c r="E105" s="318">
        <f t="shared" si="75"/>
        <v>47.615519999999968</v>
      </c>
      <c r="F105" s="162">
        <f t="shared" si="76"/>
        <v>51.556454293628782</v>
      </c>
      <c r="G105" s="162">
        <f t="shared" si="77"/>
        <v>3.9599999999999995</v>
      </c>
      <c r="H105" s="596">
        <f t="shared" si="78"/>
        <v>198</v>
      </c>
      <c r="I105" s="917">
        <v>3.9599999999999995</v>
      </c>
      <c r="J105" s="917">
        <v>5.3999999999999995</v>
      </c>
      <c r="K105" s="917">
        <v>6.3</v>
      </c>
      <c r="L105" s="917">
        <v>7.1999999999999993</v>
      </c>
      <c r="M105" s="917">
        <v>9</v>
      </c>
      <c r="N105" s="917">
        <v>13.02</v>
      </c>
      <c r="O105" s="917">
        <v>15</v>
      </c>
      <c r="P105" s="917">
        <v>19.2</v>
      </c>
      <c r="Q105" s="523">
        <v>12</v>
      </c>
      <c r="R105" s="524">
        <v>18</v>
      </c>
      <c r="S105" s="524">
        <v>21</v>
      </c>
      <c r="T105" s="524">
        <v>24</v>
      </c>
      <c r="U105" s="524">
        <v>29.4</v>
      </c>
      <c r="V105" s="524">
        <v>36</v>
      </c>
      <c r="W105" s="524">
        <v>39</v>
      </c>
      <c r="X105" s="524">
        <v>42</v>
      </c>
      <c r="Y105" s="524">
        <v>54</v>
      </c>
      <c r="Z105" s="524">
        <v>59.4</v>
      </c>
      <c r="AA105" s="524">
        <v>64.8</v>
      </c>
      <c r="AB105" s="524">
        <v>72</v>
      </c>
      <c r="AC105" s="917">
        <v>78</v>
      </c>
      <c r="AD105" s="917">
        <v>78</v>
      </c>
      <c r="AE105" s="524">
        <v>89.399999999999991</v>
      </c>
      <c r="AF105" s="524">
        <v>89.399999999999991</v>
      </c>
      <c r="AG105" s="917">
        <v>99.6</v>
      </c>
      <c r="AH105" s="917">
        <v>99.6</v>
      </c>
      <c r="AI105" s="524">
        <v>119.39999999999999</v>
      </c>
      <c r="AJ105" s="524">
        <v>119.39999999999999</v>
      </c>
      <c r="AK105" s="917">
        <v>129.6</v>
      </c>
      <c r="AL105" s="917">
        <v>129.6</v>
      </c>
      <c r="AM105" s="917">
        <v>135.6</v>
      </c>
      <c r="AN105" s="917">
        <v>135.6</v>
      </c>
      <c r="AO105" s="917">
        <v>149.4</v>
      </c>
      <c r="AP105" s="524">
        <v>149.4</v>
      </c>
      <c r="AQ105" s="917">
        <v>179.4</v>
      </c>
      <c r="AR105" s="524">
        <v>179.4</v>
      </c>
      <c r="AS105" s="917">
        <v>198</v>
      </c>
      <c r="AT105" s="525">
        <v>198</v>
      </c>
      <c r="AU105" s="524">
        <v>25.2</v>
      </c>
      <c r="AV105" s="524">
        <v>29.4</v>
      </c>
      <c r="AW105" s="525">
        <v>36</v>
      </c>
      <c r="AX105" s="523">
        <v>3.9599999999999995</v>
      </c>
      <c r="AY105" s="524">
        <v>5.3999999999999995</v>
      </c>
      <c r="AZ105" s="524">
        <v>6.3</v>
      </c>
      <c r="BA105" s="524">
        <v>7.1999999999999993</v>
      </c>
      <c r="BB105" s="524">
        <v>9</v>
      </c>
      <c r="BC105" s="921">
        <v>13.02</v>
      </c>
      <c r="BD105" s="921">
        <v>15</v>
      </c>
      <c r="BE105" s="939">
        <v>19.2</v>
      </c>
      <c r="BF105" s="933">
        <v>10.199999999999999</v>
      </c>
      <c r="BG105" s="921">
        <v>13.02</v>
      </c>
      <c r="BH105" s="921">
        <v>15</v>
      </c>
      <c r="BI105" s="925">
        <v>19.2</v>
      </c>
      <c r="BJ105" s="933">
        <v>42</v>
      </c>
      <c r="BK105" s="921">
        <v>54</v>
      </c>
      <c r="BL105" s="921">
        <v>59.4</v>
      </c>
      <c r="BM105" s="921">
        <v>64.8</v>
      </c>
      <c r="BN105" s="921">
        <v>72</v>
      </c>
      <c r="BO105" s="921">
        <v>78</v>
      </c>
      <c r="BP105" s="921">
        <v>89.399999999999991</v>
      </c>
      <c r="BQ105" s="921">
        <v>99.6</v>
      </c>
      <c r="BR105" s="921">
        <v>119.39999999999999</v>
      </c>
      <c r="BS105" s="921">
        <v>129.6</v>
      </c>
      <c r="BT105" s="939">
        <v>135.6</v>
      </c>
      <c r="BU105" s="933">
        <v>12</v>
      </c>
      <c r="BV105" s="921">
        <v>18</v>
      </c>
      <c r="BW105" s="921">
        <v>21</v>
      </c>
      <c r="BX105" s="921">
        <v>24</v>
      </c>
      <c r="BY105" s="921">
        <v>29.4</v>
      </c>
      <c r="BZ105" s="939">
        <v>36</v>
      </c>
      <c r="CA105" s="933">
        <v>42</v>
      </c>
      <c r="CB105" s="921">
        <v>54</v>
      </c>
      <c r="CC105" s="921">
        <v>59.4</v>
      </c>
      <c r="CD105" s="921">
        <v>64.8</v>
      </c>
      <c r="CE105" s="921">
        <v>72</v>
      </c>
      <c r="CF105" s="921">
        <v>78</v>
      </c>
      <c r="CG105" s="921">
        <v>89.399999999999991</v>
      </c>
      <c r="CH105" s="921">
        <v>99.6</v>
      </c>
      <c r="CI105" s="921">
        <v>119.39999999999999</v>
      </c>
      <c r="CJ105" s="921">
        <v>129.6</v>
      </c>
      <c r="CK105" s="925">
        <v>135.6</v>
      </c>
      <c r="CL105" s="933">
        <v>3.9599999999999995</v>
      </c>
      <c r="CM105" s="921">
        <v>5.3999999999999995</v>
      </c>
      <c r="CN105" s="921">
        <v>6.3</v>
      </c>
      <c r="CO105" s="921">
        <v>7.1999999999999993</v>
      </c>
      <c r="CP105" s="925">
        <v>9</v>
      </c>
      <c r="CQ105" s="933">
        <v>3.9599999999999995</v>
      </c>
      <c r="CR105" s="921">
        <v>5.3999999999999995</v>
      </c>
      <c r="CS105" s="921">
        <v>6.3</v>
      </c>
      <c r="CT105" s="921">
        <v>7.1999999999999993</v>
      </c>
      <c r="CU105" s="925">
        <v>9</v>
      </c>
      <c r="CV105" s="1025">
        <v>3.9599999999999995</v>
      </c>
      <c r="CW105" s="885">
        <v>4.5</v>
      </c>
      <c r="CX105" s="885">
        <v>5.3999999999999995</v>
      </c>
      <c r="CY105" s="885">
        <v>7.1999999999999993</v>
      </c>
      <c r="CZ105" s="885">
        <v>9</v>
      </c>
      <c r="DA105" s="885">
        <v>12</v>
      </c>
      <c r="DB105" s="886">
        <v>15</v>
      </c>
      <c r="DC105" s="1025">
        <v>4.5</v>
      </c>
      <c r="DD105" s="1098">
        <v>18</v>
      </c>
      <c r="DE105" s="884">
        <v>3.9599999999999995</v>
      </c>
      <c r="DF105" s="885">
        <v>4.5</v>
      </c>
      <c r="DG105" s="885">
        <v>5.3999999999999995</v>
      </c>
      <c r="DH105" s="885">
        <v>7.1999999999999993</v>
      </c>
      <c r="DI105" s="886">
        <v>9</v>
      </c>
      <c r="DJ105" s="884">
        <v>5.7</v>
      </c>
      <c r="DK105" s="885">
        <v>7.1999999999999993</v>
      </c>
      <c r="DL105" s="885">
        <v>8.94</v>
      </c>
      <c r="DM105" s="885">
        <v>10.08</v>
      </c>
      <c r="DN105" s="886">
        <v>13.2</v>
      </c>
      <c r="DO105" s="884">
        <v>15</v>
      </c>
      <c r="DP105" s="885">
        <v>18.599999999999998</v>
      </c>
      <c r="DQ105" s="886">
        <v>21</v>
      </c>
      <c r="DR105" s="884">
        <v>12.12</v>
      </c>
      <c r="DS105" s="885">
        <v>18</v>
      </c>
      <c r="DT105" s="885">
        <v>21</v>
      </c>
      <c r="DU105" s="885">
        <v>24.36</v>
      </c>
      <c r="DV105" s="885">
        <v>29.4</v>
      </c>
      <c r="DW105" s="885">
        <v>37.56</v>
      </c>
      <c r="DX105" s="886">
        <v>72.36</v>
      </c>
      <c r="DY105" s="1025">
        <v>4.5</v>
      </c>
      <c r="DZ105" s="1098">
        <v>18</v>
      </c>
      <c r="EA105" s="1107">
        <v>9</v>
      </c>
      <c r="EB105" s="884">
        <v>135</v>
      </c>
      <c r="EC105" s="886">
        <v>135</v>
      </c>
    </row>
    <row r="106" spans="1:133" s="12" customFormat="1" ht="15" customHeight="1" x14ac:dyDescent="0.3">
      <c r="A106" s="185" t="s">
        <v>9</v>
      </c>
      <c r="B106" s="184" t="s">
        <v>40</v>
      </c>
      <c r="C106" s="188" t="s">
        <v>94</v>
      </c>
      <c r="D106" s="211" t="s">
        <v>56</v>
      </c>
      <c r="E106" s="802">
        <f t="shared" si="75"/>
        <v>0.70588235294117496</v>
      </c>
      <c r="F106" s="803">
        <f t="shared" si="76"/>
        <v>1.4316033738587545E-16</v>
      </c>
      <c r="G106" s="803">
        <f t="shared" si="77"/>
        <v>0.70588235294117641</v>
      </c>
      <c r="H106" s="838">
        <f t="shared" si="78"/>
        <v>0.70588235294117652</v>
      </c>
      <c r="I106" s="915">
        <v>0.70588235294117641</v>
      </c>
      <c r="J106" s="915">
        <v>0.70588235294117641</v>
      </c>
      <c r="K106" s="915">
        <v>0.70588235294117652</v>
      </c>
      <c r="L106" s="915">
        <v>0.70588235294117641</v>
      </c>
      <c r="M106" s="915">
        <v>0.70588235294117652</v>
      </c>
      <c r="N106" s="915">
        <v>0.70588235294117641</v>
      </c>
      <c r="O106" s="915">
        <v>0.70588235294117652</v>
      </c>
      <c r="P106" s="915">
        <v>0.70588235294117652</v>
      </c>
      <c r="Q106" s="946">
        <v>0.70588235294117652</v>
      </c>
      <c r="R106" s="947">
        <v>0.70588235294117652</v>
      </c>
      <c r="S106" s="947">
        <v>0.70588235294117652</v>
      </c>
      <c r="T106" s="947">
        <v>0.70588235294117652</v>
      </c>
      <c r="U106" s="947">
        <v>0.70588235294117641</v>
      </c>
      <c r="V106" s="947">
        <v>0.70588235294117652</v>
      </c>
      <c r="W106" s="947">
        <v>0.70588235294117652</v>
      </c>
      <c r="X106" s="947">
        <v>0.70588235294117652</v>
      </c>
      <c r="Y106" s="947">
        <v>0.70588235294117652</v>
      </c>
      <c r="Z106" s="947">
        <v>0.70588235294117652</v>
      </c>
      <c r="AA106" s="947">
        <v>0.70588235294117652</v>
      </c>
      <c r="AB106" s="947">
        <v>0.70588235294117652</v>
      </c>
      <c r="AC106" s="915">
        <v>0.70588235294117652</v>
      </c>
      <c r="AD106" s="915">
        <v>0.70588235294117652</v>
      </c>
      <c r="AE106" s="947">
        <v>0.70588235294117641</v>
      </c>
      <c r="AF106" s="947">
        <v>0.70588235294117641</v>
      </c>
      <c r="AG106" s="915">
        <v>0.70588235294117641</v>
      </c>
      <c r="AH106" s="915">
        <v>0.70588235294117641</v>
      </c>
      <c r="AI106" s="947">
        <v>0.70588235294117641</v>
      </c>
      <c r="AJ106" s="947">
        <v>0.70588235294117641</v>
      </c>
      <c r="AK106" s="915">
        <v>0.70588235294117652</v>
      </c>
      <c r="AL106" s="915">
        <v>0.70588235294117652</v>
      </c>
      <c r="AM106" s="915">
        <v>0.70588235294117652</v>
      </c>
      <c r="AN106" s="915">
        <v>0.70588235294117652</v>
      </c>
      <c r="AO106" s="915">
        <v>0.70588235294117652</v>
      </c>
      <c r="AP106" s="947">
        <v>0.70588235294117652</v>
      </c>
      <c r="AQ106" s="915">
        <v>0.70588235294117652</v>
      </c>
      <c r="AR106" s="947">
        <v>0.70588235294117652</v>
      </c>
      <c r="AS106" s="915">
        <v>0.70588235294117652</v>
      </c>
      <c r="AT106" s="948">
        <v>0.70588235294117652</v>
      </c>
      <c r="AU106" s="947">
        <v>0.70588235294117652</v>
      </c>
      <c r="AV106" s="947">
        <v>0.70588235294117641</v>
      </c>
      <c r="AW106" s="948">
        <v>0.70588235294117652</v>
      </c>
      <c r="AX106" s="946">
        <v>0.70588235294117641</v>
      </c>
      <c r="AY106" s="947">
        <v>0.70588235294117641</v>
      </c>
      <c r="AZ106" s="947">
        <v>0.70588235294117652</v>
      </c>
      <c r="BA106" s="947">
        <v>0.70588235294117641</v>
      </c>
      <c r="BB106" s="947">
        <v>0.70588235294117652</v>
      </c>
      <c r="BC106" s="919">
        <v>0.70588235294117641</v>
      </c>
      <c r="BD106" s="919">
        <v>0.70588235294117652</v>
      </c>
      <c r="BE106" s="937">
        <v>0.70588235294117652</v>
      </c>
      <c r="BF106" s="931">
        <v>0.70588235294117641</v>
      </c>
      <c r="BG106" s="919">
        <v>0.70588235294117641</v>
      </c>
      <c r="BH106" s="919">
        <v>0.70588235294117652</v>
      </c>
      <c r="BI106" s="923">
        <v>0.70588235294117652</v>
      </c>
      <c r="BJ106" s="931">
        <v>0.70588235294117652</v>
      </c>
      <c r="BK106" s="919">
        <v>0.70588235294117652</v>
      </c>
      <c r="BL106" s="919">
        <v>0.70588235294117652</v>
      </c>
      <c r="BM106" s="919">
        <v>0.70588235294117652</v>
      </c>
      <c r="BN106" s="919">
        <v>0.70588235294117652</v>
      </c>
      <c r="BO106" s="919">
        <v>0.70588235294117652</v>
      </c>
      <c r="BP106" s="919">
        <v>0.70588235294117641</v>
      </c>
      <c r="BQ106" s="919">
        <v>0.70588235294117641</v>
      </c>
      <c r="BR106" s="919">
        <v>0.70588235294117641</v>
      </c>
      <c r="BS106" s="919">
        <v>0.70588235294117652</v>
      </c>
      <c r="BT106" s="937">
        <v>0.70588235294117652</v>
      </c>
      <c r="BU106" s="931">
        <v>0.70588235294117652</v>
      </c>
      <c r="BV106" s="919">
        <v>0.70588235294117652</v>
      </c>
      <c r="BW106" s="919">
        <v>0.70588235294117652</v>
      </c>
      <c r="BX106" s="919">
        <v>0.70588235294117652</v>
      </c>
      <c r="BY106" s="919">
        <v>0.70588235294117641</v>
      </c>
      <c r="BZ106" s="937">
        <v>0.70588235294117652</v>
      </c>
      <c r="CA106" s="931">
        <v>0.70588235294117652</v>
      </c>
      <c r="CB106" s="919">
        <v>0.70588235294117652</v>
      </c>
      <c r="CC106" s="919">
        <v>0.70588235294117652</v>
      </c>
      <c r="CD106" s="919">
        <v>0.70588235294117652</v>
      </c>
      <c r="CE106" s="919">
        <v>0.70588235294117652</v>
      </c>
      <c r="CF106" s="919">
        <v>0.70588235294117652</v>
      </c>
      <c r="CG106" s="919">
        <v>0.70588235294117641</v>
      </c>
      <c r="CH106" s="919">
        <v>0.70588235294117641</v>
      </c>
      <c r="CI106" s="919">
        <v>0.70588235294117641</v>
      </c>
      <c r="CJ106" s="919">
        <v>0.70588235294117652</v>
      </c>
      <c r="CK106" s="923">
        <v>0.70588235294117652</v>
      </c>
      <c r="CL106" s="931">
        <v>0.70588235294117641</v>
      </c>
      <c r="CM106" s="919">
        <v>0.70588235294117641</v>
      </c>
      <c r="CN106" s="919">
        <v>0.70588235294117652</v>
      </c>
      <c r="CO106" s="919">
        <v>0.70588235294117641</v>
      </c>
      <c r="CP106" s="923">
        <v>0.70588235294117652</v>
      </c>
      <c r="CQ106" s="931">
        <v>0.70588235294117641</v>
      </c>
      <c r="CR106" s="919">
        <v>0.70588235294117641</v>
      </c>
      <c r="CS106" s="919">
        <v>0.70588235294117652</v>
      </c>
      <c r="CT106" s="919">
        <v>0.70588235294117641</v>
      </c>
      <c r="CU106" s="923">
        <v>0.70588235294117652</v>
      </c>
      <c r="CV106" s="1026">
        <v>0.70588235294117641</v>
      </c>
      <c r="CW106" s="888">
        <v>0.70588235294117652</v>
      </c>
      <c r="CX106" s="888">
        <v>0.70588235294117641</v>
      </c>
      <c r="CY106" s="888">
        <v>0.70588235294117641</v>
      </c>
      <c r="CZ106" s="888">
        <v>0.70588235294117652</v>
      </c>
      <c r="DA106" s="888">
        <v>0.70588235294117652</v>
      </c>
      <c r="DB106" s="889">
        <v>0.70588235294117652</v>
      </c>
      <c r="DC106" s="1026">
        <v>0.70588235294117652</v>
      </c>
      <c r="DD106" s="1099">
        <v>0.70588235294117652</v>
      </c>
      <c r="DE106" s="887">
        <v>0.70588235294117641</v>
      </c>
      <c r="DF106" s="888">
        <v>0.70588235294117652</v>
      </c>
      <c r="DG106" s="888">
        <v>0.70588235294117641</v>
      </c>
      <c r="DH106" s="888">
        <v>0.70588235294117641</v>
      </c>
      <c r="DI106" s="889">
        <v>0.70588235294117652</v>
      </c>
      <c r="DJ106" s="887">
        <v>0.70588235294117652</v>
      </c>
      <c r="DK106" s="888">
        <v>0.70588235294117641</v>
      </c>
      <c r="DL106" s="888">
        <v>0.70588235294117652</v>
      </c>
      <c r="DM106" s="888">
        <v>0.70588235294117652</v>
      </c>
      <c r="DN106" s="889">
        <v>0.70588235294117641</v>
      </c>
      <c r="DO106" s="887">
        <v>0.70588235294117652</v>
      </c>
      <c r="DP106" s="888">
        <v>0.70588235294117641</v>
      </c>
      <c r="DQ106" s="889">
        <v>0.70588235294117652</v>
      </c>
      <c r="DR106" s="887">
        <v>0.70588235294117652</v>
      </c>
      <c r="DS106" s="888">
        <v>0.70588235294117652</v>
      </c>
      <c r="DT106" s="888">
        <v>0.70588235294117652</v>
      </c>
      <c r="DU106" s="888">
        <v>0.70588235294117652</v>
      </c>
      <c r="DV106" s="888">
        <v>0.70588235294117641</v>
      </c>
      <c r="DW106" s="888">
        <v>0.70588235294117652</v>
      </c>
      <c r="DX106" s="889">
        <v>0.70588235294117652</v>
      </c>
      <c r="DY106" s="1026">
        <v>0.70588235294117652</v>
      </c>
      <c r="DZ106" s="1099">
        <v>0.70588235294117652</v>
      </c>
      <c r="EA106" s="1108">
        <v>0.70588235294117652</v>
      </c>
      <c r="EB106" s="887">
        <v>0.70588235294117652</v>
      </c>
      <c r="EC106" s="889">
        <v>0.70588235294117652</v>
      </c>
    </row>
    <row r="107" spans="1:133" s="12" customFormat="1" ht="15" customHeight="1" x14ac:dyDescent="0.3">
      <c r="A107" s="185" t="s">
        <v>10</v>
      </c>
      <c r="B107" s="184" t="s">
        <v>41</v>
      </c>
      <c r="C107" s="188" t="s">
        <v>156</v>
      </c>
      <c r="D107" s="200" t="s">
        <v>152</v>
      </c>
      <c r="E107" s="318">
        <f t="shared" si="75"/>
        <v>1</v>
      </c>
      <c r="F107" s="162">
        <f t="shared" si="76"/>
        <v>0</v>
      </c>
      <c r="G107" s="805">
        <f t="shared" si="77"/>
        <v>1</v>
      </c>
      <c r="H107" s="839">
        <f t="shared" si="78"/>
        <v>1</v>
      </c>
      <c r="I107" s="916">
        <v>1</v>
      </c>
      <c r="J107" s="916">
        <v>1</v>
      </c>
      <c r="K107" s="916">
        <v>1</v>
      </c>
      <c r="L107" s="916">
        <v>1</v>
      </c>
      <c r="M107" s="916">
        <v>1</v>
      </c>
      <c r="N107" s="916">
        <v>1</v>
      </c>
      <c r="O107" s="916">
        <v>1</v>
      </c>
      <c r="P107" s="916">
        <v>1</v>
      </c>
      <c r="Q107" s="534">
        <v>1</v>
      </c>
      <c r="R107" s="164">
        <v>1</v>
      </c>
      <c r="S107" s="164">
        <v>1</v>
      </c>
      <c r="T107" s="164">
        <v>1</v>
      </c>
      <c r="U107" s="164">
        <v>1</v>
      </c>
      <c r="V107" s="164">
        <v>1</v>
      </c>
      <c r="W107" s="164">
        <v>1</v>
      </c>
      <c r="X107" s="164">
        <v>1</v>
      </c>
      <c r="Y107" s="164">
        <v>1</v>
      </c>
      <c r="Z107" s="164">
        <v>1</v>
      </c>
      <c r="AA107" s="164">
        <v>1</v>
      </c>
      <c r="AB107" s="164">
        <v>1</v>
      </c>
      <c r="AC107" s="916">
        <v>1</v>
      </c>
      <c r="AD107" s="916">
        <v>1</v>
      </c>
      <c r="AE107" s="164">
        <v>1</v>
      </c>
      <c r="AF107" s="164">
        <v>1</v>
      </c>
      <c r="AG107" s="916">
        <v>1</v>
      </c>
      <c r="AH107" s="916">
        <v>1</v>
      </c>
      <c r="AI107" s="164">
        <v>1</v>
      </c>
      <c r="AJ107" s="164">
        <v>1</v>
      </c>
      <c r="AK107" s="916">
        <v>1</v>
      </c>
      <c r="AL107" s="916">
        <v>1</v>
      </c>
      <c r="AM107" s="916">
        <v>1</v>
      </c>
      <c r="AN107" s="916">
        <v>1</v>
      </c>
      <c r="AO107" s="916">
        <v>1</v>
      </c>
      <c r="AP107" s="164">
        <v>1</v>
      </c>
      <c r="AQ107" s="916">
        <v>1</v>
      </c>
      <c r="AR107" s="164">
        <v>1</v>
      </c>
      <c r="AS107" s="916">
        <v>1</v>
      </c>
      <c r="AT107" s="165">
        <v>1</v>
      </c>
      <c r="AU107" s="164">
        <v>1</v>
      </c>
      <c r="AV107" s="164">
        <v>1</v>
      </c>
      <c r="AW107" s="165">
        <v>1</v>
      </c>
      <c r="AX107" s="534">
        <v>1</v>
      </c>
      <c r="AY107" s="164">
        <v>1</v>
      </c>
      <c r="AZ107" s="164">
        <v>1</v>
      </c>
      <c r="BA107" s="164">
        <v>1</v>
      </c>
      <c r="BB107" s="164">
        <v>1</v>
      </c>
      <c r="BC107" s="920">
        <v>1</v>
      </c>
      <c r="BD107" s="920">
        <v>1</v>
      </c>
      <c r="BE107" s="938">
        <v>1</v>
      </c>
      <c r="BF107" s="932">
        <v>1</v>
      </c>
      <c r="BG107" s="920">
        <v>1</v>
      </c>
      <c r="BH107" s="920">
        <v>1</v>
      </c>
      <c r="BI107" s="924">
        <v>1</v>
      </c>
      <c r="BJ107" s="932">
        <v>1</v>
      </c>
      <c r="BK107" s="920">
        <v>1</v>
      </c>
      <c r="BL107" s="920">
        <v>1</v>
      </c>
      <c r="BM107" s="920">
        <v>1</v>
      </c>
      <c r="BN107" s="920">
        <v>1</v>
      </c>
      <c r="BO107" s="920">
        <v>1</v>
      </c>
      <c r="BP107" s="920">
        <v>1</v>
      </c>
      <c r="BQ107" s="920">
        <v>1</v>
      </c>
      <c r="BR107" s="920">
        <v>1</v>
      </c>
      <c r="BS107" s="920">
        <v>1</v>
      </c>
      <c r="BT107" s="938">
        <v>1</v>
      </c>
      <c r="BU107" s="932">
        <v>1</v>
      </c>
      <c r="BV107" s="920">
        <v>1</v>
      </c>
      <c r="BW107" s="920">
        <v>1</v>
      </c>
      <c r="BX107" s="920">
        <v>1</v>
      </c>
      <c r="BY107" s="920">
        <v>1</v>
      </c>
      <c r="BZ107" s="938">
        <v>1</v>
      </c>
      <c r="CA107" s="932">
        <v>1</v>
      </c>
      <c r="CB107" s="920">
        <v>1</v>
      </c>
      <c r="CC107" s="920">
        <v>1</v>
      </c>
      <c r="CD107" s="920">
        <v>1</v>
      </c>
      <c r="CE107" s="920">
        <v>1</v>
      </c>
      <c r="CF107" s="920">
        <v>1</v>
      </c>
      <c r="CG107" s="920">
        <v>1</v>
      </c>
      <c r="CH107" s="920">
        <v>1</v>
      </c>
      <c r="CI107" s="920">
        <v>1</v>
      </c>
      <c r="CJ107" s="920">
        <v>1</v>
      </c>
      <c r="CK107" s="924">
        <v>1</v>
      </c>
      <c r="CL107" s="932">
        <v>1</v>
      </c>
      <c r="CM107" s="920">
        <v>1</v>
      </c>
      <c r="CN107" s="920">
        <v>1</v>
      </c>
      <c r="CO107" s="920">
        <v>1</v>
      </c>
      <c r="CP107" s="924">
        <v>1</v>
      </c>
      <c r="CQ107" s="932">
        <v>1</v>
      </c>
      <c r="CR107" s="920">
        <v>1</v>
      </c>
      <c r="CS107" s="920">
        <v>1</v>
      </c>
      <c r="CT107" s="920">
        <v>1</v>
      </c>
      <c r="CU107" s="924">
        <v>1</v>
      </c>
      <c r="CV107" s="1027">
        <v>1</v>
      </c>
      <c r="CW107" s="891">
        <v>1</v>
      </c>
      <c r="CX107" s="891">
        <v>1</v>
      </c>
      <c r="CY107" s="891">
        <v>1</v>
      </c>
      <c r="CZ107" s="891">
        <v>1</v>
      </c>
      <c r="DA107" s="891">
        <v>1</v>
      </c>
      <c r="DB107" s="892">
        <v>1</v>
      </c>
      <c r="DC107" s="1027">
        <v>1</v>
      </c>
      <c r="DD107" s="1100">
        <v>1</v>
      </c>
      <c r="DE107" s="890">
        <v>1</v>
      </c>
      <c r="DF107" s="891">
        <v>1</v>
      </c>
      <c r="DG107" s="891">
        <v>1</v>
      </c>
      <c r="DH107" s="891">
        <v>1</v>
      </c>
      <c r="DI107" s="892">
        <v>1</v>
      </c>
      <c r="DJ107" s="890">
        <v>1</v>
      </c>
      <c r="DK107" s="891">
        <v>1</v>
      </c>
      <c r="DL107" s="891">
        <v>1</v>
      </c>
      <c r="DM107" s="891">
        <v>1</v>
      </c>
      <c r="DN107" s="892">
        <v>1</v>
      </c>
      <c r="DO107" s="890">
        <v>1</v>
      </c>
      <c r="DP107" s="891">
        <v>1</v>
      </c>
      <c r="DQ107" s="892">
        <v>1</v>
      </c>
      <c r="DR107" s="890">
        <v>1</v>
      </c>
      <c r="DS107" s="891">
        <v>1</v>
      </c>
      <c r="DT107" s="891">
        <v>1</v>
      </c>
      <c r="DU107" s="891">
        <v>1</v>
      </c>
      <c r="DV107" s="891">
        <v>1</v>
      </c>
      <c r="DW107" s="891">
        <v>1</v>
      </c>
      <c r="DX107" s="892">
        <v>1</v>
      </c>
      <c r="DY107" s="1027">
        <v>1</v>
      </c>
      <c r="DZ107" s="1100">
        <v>1</v>
      </c>
      <c r="EA107" s="1109">
        <v>1</v>
      </c>
      <c r="EB107" s="890">
        <v>1</v>
      </c>
      <c r="EC107" s="892">
        <v>1</v>
      </c>
    </row>
    <row r="108" spans="1:133" s="770" customFormat="1" ht="15" customHeight="1" x14ac:dyDescent="0.3">
      <c r="A108" s="740" t="s">
        <v>50</v>
      </c>
      <c r="B108" s="184" t="s">
        <v>42</v>
      </c>
      <c r="C108" s="741" t="s">
        <v>95</v>
      </c>
      <c r="D108" s="742" t="s">
        <v>5</v>
      </c>
      <c r="E108" s="217">
        <f t="shared" si="75"/>
        <v>79.359200000000016</v>
      </c>
      <c r="F108" s="227">
        <f t="shared" si="76"/>
        <v>85.927423822714644</v>
      </c>
      <c r="G108" s="227">
        <f t="shared" si="77"/>
        <v>6.6</v>
      </c>
      <c r="H108" s="348">
        <f t="shared" si="78"/>
        <v>330</v>
      </c>
      <c r="I108" s="945">
        <v>6.6</v>
      </c>
      <c r="J108" s="945">
        <v>9</v>
      </c>
      <c r="K108" s="945">
        <v>10.5</v>
      </c>
      <c r="L108" s="945">
        <v>12</v>
      </c>
      <c r="M108" s="945">
        <v>15</v>
      </c>
      <c r="N108" s="945">
        <v>21.7</v>
      </c>
      <c r="O108" s="945">
        <v>25</v>
      </c>
      <c r="P108" s="945">
        <v>32</v>
      </c>
      <c r="Q108" s="217">
        <v>20</v>
      </c>
      <c r="R108" s="227">
        <v>30</v>
      </c>
      <c r="S108" s="227">
        <v>35</v>
      </c>
      <c r="T108" s="227">
        <v>40</v>
      </c>
      <c r="U108" s="227">
        <v>49</v>
      </c>
      <c r="V108" s="227">
        <v>60</v>
      </c>
      <c r="W108" s="227">
        <v>65</v>
      </c>
      <c r="X108" s="227">
        <v>70</v>
      </c>
      <c r="Y108" s="227">
        <v>90</v>
      </c>
      <c r="Z108" s="227">
        <v>99</v>
      </c>
      <c r="AA108" s="227">
        <v>108</v>
      </c>
      <c r="AB108" s="227">
        <v>120</v>
      </c>
      <c r="AC108" s="945">
        <v>130</v>
      </c>
      <c r="AD108" s="945">
        <v>130</v>
      </c>
      <c r="AE108" s="227">
        <v>149</v>
      </c>
      <c r="AF108" s="227">
        <v>149</v>
      </c>
      <c r="AG108" s="945">
        <v>166</v>
      </c>
      <c r="AH108" s="945">
        <v>166</v>
      </c>
      <c r="AI108" s="227">
        <v>199</v>
      </c>
      <c r="AJ108" s="227">
        <v>199</v>
      </c>
      <c r="AK108" s="945">
        <v>216</v>
      </c>
      <c r="AL108" s="945">
        <v>216</v>
      </c>
      <c r="AM108" s="945">
        <v>226</v>
      </c>
      <c r="AN108" s="945">
        <v>226</v>
      </c>
      <c r="AO108" s="945">
        <v>249</v>
      </c>
      <c r="AP108" s="231">
        <v>249</v>
      </c>
      <c r="AQ108" s="945">
        <v>299</v>
      </c>
      <c r="AR108" s="231">
        <v>299</v>
      </c>
      <c r="AS108" s="945">
        <v>330</v>
      </c>
      <c r="AT108" s="232">
        <v>330</v>
      </c>
      <c r="AU108" s="231">
        <v>42</v>
      </c>
      <c r="AV108" s="231">
        <v>49</v>
      </c>
      <c r="AW108" s="232">
        <v>60</v>
      </c>
      <c r="AX108" s="217">
        <v>6.6</v>
      </c>
      <c r="AY108" s="227">
        <v>9</v>
      </c>
      <c r="AZ108" s="227">
        <v>10.5</v>
      </c>
      <c r="BA108" s="227">
        <v>12</v>
      </c>
      <c r="BB108" s="227">
        <v>15</v>
      </c>
      <c r="BC108" s="940">
        <v>21.7</v>
      </c>
      <c r="BD108" s="940">
        <v>25</v>
      </c>
      <c r="BE108" s="951">
        <v>32</v>
      </c>
      <c r="BF108" s="952">
        <v>17</v>
      </c>
      <c r="BG108" s="940">
        <v>21.7</v>
      </c>
      <c r="BH108" s="940">
        <v>25</v>
      </c>
      <c r="BI108" s="950">
        <v>32</v>
      </c>
      <c r="BJ108" s="952">
        <v>70</v>
      </c>
      <c r="BK108" s="940">
        <v>90</v>
      </c>
      <c r="BL108" s="940">
        <v>99</v>
      </c>
      <c r="BM108" s="940">
        <v>108</v>
      </c>
      <c r="BN108" s="940">
        <v>120</v>
      </c>
      <c r="BO108" s="940">
        <v>130</v>
      </c>
      <c r="BP108" s="940">
        <v>149</v>
      </c>
      <c r="BQ108" s="940">
        <v>166</v>
      </c>
      <c r="BR108" s="940">
        <v>199</v>
      </c>
      <c r="BS108" s="940">
        <v>216</v>
      </c>
      <c r="BT108" s="951">
        <v>226</v>
      </c>
      <c r="BU108" s="952">
        <v>20</v>
      </c>
      <c r="BV108" s="940">
        <v>30</v>
      </c>
      <c r="BW108" s="940">
        <v>35</v>
      </c>
      <c r="BX108" s="940">
        <v>40</v>
      </c>
      <c r="BY108" s="940">
        <v>49</v>
      </c>
      <c r="BZ108" s="951">
        <v>60</v>
      </c>
      <c r="CA108" s="952">
        <v>70</v>
      </c>
      <c r="CB108" s="940">
        <v>90</v>
      </c>
      <c r="CC108" s="940">
        <v>99</v>
      </c>
      <c r="CD108" s="940">
        <v>108</v>
      </c>
      <c r="CE108" s="940">
        <v>120</v>
      </c>
      <c r="CF108" s="940">
        <v>130</v>
      </c>
      <c r="CG108" s="940">
        <v>149</v>
      </c>
      <c r="CH108" s="940">
        <v>166</v>
      </c>
      <c r="CI108" s="940">
        <v>199</v>
      </c>
      <c r="CJ108" s="940">
        <v>216</v>
      </c>
      <c r="CK108" s="950">
        <v>226</v>
      </c>
      <c r="CL108" s="952">
        <v>6.6</v>
      </c>
      <c r="CM108" s="940">
        <v>9</v>
      </c>
      <c r="CN108" s="940">
        <v>10.5</v>
      </c>
      <c r="CO108" s="940">
        <v>12</v>
      </c>
      <c r="CP108" s="950">
        <v>15</v>
      </c>
      <c r="CQ108" s="952">
        <v>6.6</v>
      </c>
      <c r="CR108" s="940">
        <v>9</v>
      </c>
      <c r="CS108" s="940">
        <v>10.5</v>
      </c>
      <c r="CT108" s="940">
        <v>12</v>
      </c>
      <c r="CU108" s="950">
        <v>15</v>
      </c>
      <c r="CV108" s="1028">
        <v>6.6</v>
      </c>
      <c r="CW108" s="894">
        <v>7.5</v>
      </c>
      <c r="CX108" s="894">
        <v>9</v>
      </c>
      <c r="CY108" s="894">
        <v>12</v>
      </c>
      <c r="CZ108" s="894">
        <v>15</v>
      </c>
      <c r="DA108" s="894">
        <v>20</v>
      </c>
      <c r="DB108" s="895">
        <v>25</v>
      </c>
      <c r="DC108" s="1028">
        <v>7.5</v>
      </c>
      <c r="DD108" s="1101">
        <v>30</v>
      </c>
      <c r="DE108" s="893">
        <v>6.6</v>
      </c>
      <c r="DF108" s="894">
        <v>7.5</v>
      </c>
      <c r="DG108" s="894">
        <v>9</v>
      </c>
      <c r="DH108" s="894">
        <v>12</v>
      </c>
      <c r="DI108" s="895">
        <v>15</v>
      </c>
      <c r="DJ108" s="893">
        <v>9.5</v>
      </c>
      <c r="DK108" s="894">
        <v>12</v>
      </c>
      <c r="DL108" s="894">
        <v>14.9</v>
      </c>
      <c r="DM108" s="894">
        <v>16.8</v>
      </c>
      <c r="DN108" s="895">
        <v>22</v>
      </c>
      <c r="DO108" s="893">
        <v>25</v>
      </c>
      <c r="DP108" s="894">
        <v>31</v>
      </c>
      <c r="DQ108" s="895">
        <v>35</v>
      </c>
      <c r="DR108" s="893">
        <v>20.2</v>
      </c>
      <c r="DS108" s="894">
        <v>30</v>
      </c>
      <c r="DT108" s="894">
        <v>35</v>
      </c>
      <c r="DU108" s="894">
        <v>40.6</v>
      </c>
      <c r="DV108" s="894">
        <v>49</v>
      </c>
      <c r="DW108" s="894">
        <v>62.6</v>
      </c>
      <c r="DX108" s="895">
        <v>120.6</v>
      </c>
      <c r="DY108" s="1028">
        <v>7.5</v>
      </c>
      <c r="DZ108" s="1101">
        <v>30</v>
      </c>
      <c r="EA108" s="1110">
        <v>15</v>
      </c>
      <c r="EB108" s="893">
        <v>225</v>
      </c>
      <c r="EC108" s="895">
        <v>225</v>
      </c>
    </row>
    <row r="109" spans="1:133" s="12" customFormat="1" ht="15" customHeight="1" x14ac:dyDescent="0.3">
      <c r="A109" s="185" t="s">
        <v>51</v>
      </c>
      <c r="B109" s="184" t="s">
        <v>43</v>
      </c>
      <c r="C109" s="188" t="s">
        <v>95</v>
      </c>
      <c r="D109" s="198" t="s">
        <v>47</v>
      </c>
      <c r="E109" s="318">
        <f t="shared" si="75"/>
        <v>67.455319999999944</v>
      </c>
      <c r="F109" s="162">
        <f t="shared" si="76"/>
        <v>73.038310249307486</v>
      </c>
      <c r="G109" s="162">
        <f t="shared" si="77"/>
        <v>5.6099999999999994</v>
      </c>
      <c r="H109" s="596">
        <f t="shared" si="78"/>
        <v>280.5</v>
      </c>
      <c r="I109" s="917">
        <v>5.6099999999999994</v>
      </c>
      <c r="J109" s="917">
        <v>7.6499999999999995</v>
      </c>
      <c r="K109" s="917">
        <v>8.9249999999999989</v>
      </c>
      <c r="L109" s="917">
        <v>10.199999999999999</v>
      </c>
      <c r="M109" s="917">
        <v>12.75</v>
      </c>
      <c r="N109" s="917">
        <v>18.445</v>
      </c>
      <c r="O109" s="917">
        <v>21.25</v>
      </c>
      <c r="P109" s="917">
        <v>27.2</v>
      </c>
      <c r="Q109" s="318">
        <v>17</v>
      </c>
      <c r="R109" s="162">
        <v>25.5</v>
      </c>
      <c r="S109" s="162">
        <v>29.75</v>
      </c>
      <c r="T109" s="162">
        <v>34</v>
      </c>
      <c r="U109" s="162">
        <v>41.65</v>
      </c>
      <c r="V109" s="162">
        <v>51</v>
      </c>
      <c r="W109" s="162">
        <v>55.25</v>
      </c>
      <c r="X109" s="162">
        <v>59.5</v>
      </c>
      <c r="Y109" s="162">
        <v>76.5</v>
      </c>
      <c r="Z109" s="162">
        <v>84.149999999999991</v>
      </c>
      <c r="AA109" s="162">
        <v>91.8</v>
      </c>
      <c r="AB109" s="162">
        <v>102</v>
      </c>
      <c r="AC109" s="917">
        <v>110.5</v>
      </c>
      <c r="AD109" s="917">
        <v>110.5</v>
      </c>
      <c r="AE109" s="162">
        <v>126.64999999999999</v>
      </c>
      <c r="AF109" s="162">
        <v>126.64999999999999</v>
      </c>
      <c r="AG109" s="917">
        <v>141.1</v>
      </c>
      <c r="AH109" s="917">
        <v>141.1</v>
      </c>
      <c r="AI109" s="162">
        <v>169.15</v>
      </c>
      <c r="AJ109" s="162">
        <v>169.15</v>
      </c>
      <c r="AK109" s="917">
        <v>183.6</v>
      </c>
      <c r="AL109" s="917">
        <v>183.6</v>
      </c>
      <c r="AM109" s="917">
        <v>192.1</v>
      </c>
      <c r="AN109" s="917">
        <v>192.1</v>
      </c>
      <c r="AO109" s="917">
        <v>211.65</v>
      </c>
      <c r="AP109" s="162">
        <v>211.65</v>
      </c>
      <c r="AQ109" s="917">
        <v>254.15</v>
      </c>
      <c r="AR109" s="162">
        <v>254.15</v>
      </c>
      <c r="AS109" s="917">
        <v>280.5</v>
      </c>
      <c r="AT109" s="163">
        <v>280.5</v>
      </c>
      <c r="AU109" s="162">
        <v>35.699999999999996</v>
      </c>
      <c r="AV109" s="162">
        <v>41.65</v>
      </c>
      <c r="AW109" s="163">
        <v>51</v>
      </c>
      <c r="AX109" s="318">
        <v>5.6099999999999994</v>
      </c>
      <c r="AY109" s="162">
        <v>7.6499999999999995</v>
      </c>
      <c r="AZ109" s="162">
        <v>8.9249999999999989</v>
      </c>
      <c r="BA109" s="162">
        <v>10.199999999999999</v>
      </c>
      <c r="BB109" s="162">
        <v>12.75</v>
      </c>
      <c r="BC109" s="921">
        <v>18.445</v>
      </c>
      <c r="BD109" s="921">
        <v>21.25</v>
      </c>
      <c r="BE109" s="939">
        <v>27.2</v>
      </c>
      <c r="BF109" s="933">
        <v>14.45</v>
      </c>
      <c r="BG109" s="921">
        <v>18.445</v>
      </c>
      <c r="BH109" s="921">
        <v>21.25</v>
      </c>
      <c r="BI109" s="925">
        <v>27.2</v>
      </c>
      <c r="BJ109" s="933">
        <v>59.5</v>
      </c>
      <c r="BK109" s="921">
        <v>76.5</v>
      </c>
      <c r="BL109" s="921">
        <v>84.149999999999991</v>
      </c>
      <c r="BM109" s="921">
        <v>91.8</v>
      </c>
      <c r="BN109" s="921">
        <v>102</v>
      </c>
      <c r="BO109" s="921">
        <v>110.5</v>
      </c>
      <c r="BP109" s="921">
        <v>126.64999999999999</v>
      </c>
      <c r="BQ109" s="921">
        <v>141.1</v>
      </c>
      <c r="BR109" s="921">
        <v>169.15</v>
      </c>
      <c r="BS109" s="921">
        <v>183.6</v>
      </c>
      <c r="BT109" s="939">
        <v>192.1</v>
      </c>
      <c r="BU109" s="933">
        <v>17</v>
      </c>
      <c r="BV109" s="921">
        <v>25.5</v>
      </c>
      <c r="BW109" s="921">
        <v>29.75</v>
      </c>
      <c r="BX109" s="921">
        <v>34</v>
      </c>
      <c r="BY109" s="921">
        <v>41.65</v>
      </c>
      <c r="BZ109" s="939">
        <v>51</v>
      </c>
      <c r="CA109" s="933">
        <v>59.5</v>
      </c>
      <c r="CB109" s="921">
        <v>76.5</v>
      </c>
      <c r="CC109" s="921">
        <v>84.149999999999991</v>
      </c>
      <c r="CD109" s="921">
        <v>91.8</v>
      </c>
      <c r="CE109" s="921">
        <v>102</v>
      </c>
      <c r="CF109" s="921">
        <v>110.5</v>
      </c>
      <c r="CG109" s="921">
        <v>126.64999999999999</v>
      </c>
      <c r="CH109" s="921">
        <v>141.1</v>
      </c>
      <c r="CI109" s="921">
        <v>169.15</v>
      </c>
      <c r="CJ109" s="921">
        <v>183.6</v>
      </c>
      <c r="CK109" s="925">
        <v>192.1</v>
      </c>
      <c r="CL109" s="933">
        <v>5.6099999999999994</v>
      </c>
      <c r="CM109" s="921">
        <v>7.6499999999999995</v>
      </c>
      <c r="CN109" s="921">
        <v>8.9249999999999989</v>
      </c>
      <c r="CO109" s="921">
        <v>10.199999999999999</v>
      </c>
      <c r="CP109" s="925">
        <v>12.75</v>
      </c>
      <c r="CQ109" s="933">
        <v>5.6099999999999994</v>
      </c>
      <c r="CR109" s="921">
        <v>7.6499999999999995</v>
      </c>
      <c r="CS109" s="921">
        <v>8.9249999999999989</v>
      </c>
      <c r="CT109" s="921">
        <v>10.199999999999999</v>
      </c>
      <c r="CU109" s="925">
        <v>12.75</v>
      </c>
      <c r="CV109" s="1025">
        <v>5.6099999999999994</v>
      </c>
      <c r="CW109" s="885">
        <v>6.375</v>
      </c>
      <c r="CX109" s="885">
        <v>7.6499999999999995</v>
      </c>
      <c r="CY109" s="885">
        <v>10.199999999999999</v>
      </c>
      <c r="CZ109" s="885">
        <v>12.75</v>
      </c>
      <c r="DA109" s="885">
        <v>17</v>
      </c>
      <c r="DB109" s="886">
        <v>21.25</v>
      </c>
      <c r="DC109" s="1025">
        <v>6.375</v>
      </c>
      <c r="DD109" s="1098">
        <v>25.5</v>
      </c>
      <c r="DE109" s="884">
        <v>5.6099999999999994</v>
      </c>
      <c r="DF109" s="885">
        <v>6.375</v>
      </c>
      <c r="DG109" s="885">
        <v>7.6499999999999995</v>
      </c>
      <c r="DH109" s="885">
        <v>10.199999999999999</v>
      </c>
      <c r="DI109" s="886">
        <v>12.75</v>
      </c>
      <c r="DJ109" s="884">
        <v>8.0749999999999993</v>
      </c>
      <c r="DK109" s="885">
        <v>10.199999999999999</v>
      </c>
      <c r="DL109" s="885">
        <v>12.664999999999999</v>
      </c>
      <c r="DM109" s="885">
        <v>14.28</v>
      </c>
      <c r="DN109" s="886">
        <v>18.7</v>
      </c>
      <c r="DO109" s="884">
        <v>21.25</v>
      </c>
      <c r="DP109" s="885">
        <v>26.349999999999998</v>
      </c>
      <c r="DQ109" s="886">
        <v>29.75</v>
      </c>
      <c r="DR109" s="884">
        <v>17.169999999999998</v>
      </c>
      <c r="DS109" s="885">
        <v>25.5</v>
      </c>
      <c r="DT109" s="885">
        <v>29.75</v>
      </c>
      <c r="DU109" s="885">
        <v>34.51</v>
      </c>
      <c r="DV109" s="885">
        <v>41.65</v>
      </c>
      <c r="DW109" s="885">
        <v>53.21</v>
      </c>
      <c r="DX109" s="886">
        <v>102.50999999999999</v>
      </c>
      <c r="DY109" s="1025">
        <v>6.375</v>
      </c>
      <c r="DZ109" s="1098">
        <v>25.5</v>
      </c>
      <c r="EA109" s="1107">
        <v>12.75</v>
      </c>
      <c r="EB109" s="884">
        <v>191.25</v>
      </c>
      <c r="EC109" s="886">
        <v>191.25</v>
      </c>
    </row>
    <row r="110" spans="1:133" s="12" customFormat="1" ht="15" customHeight="1" x14ac:dyDescent="0.3">
      <c r="A110" s="185" t="s">
        <v>12</v>
      </c>
      <c r="B110" s="184" t="s">
        <v>11</v>
      </c>
      <c r="C110" s="188" t="s">
        <v>96</v>
      </c>
      <c r="D110" s="200"/>
      <c r="E110" s="807">
        <f t="shared" si="75"/>
        <v>20.007999999999999</v>
      </c>
      <c r="F110" s="162">
        <f t="shared" si="76"/>
        <v>0</v>
      </c>
      <c r="G110" s="805">
        <f t="shared" si="77"/>
        <v>20</v>
      </c>
      <c r="H110" s="839">
        <f t="shared" si="78"/>
        <v>21</v>
      </c>
      <c r="I110" s="916">
        <v>20</v>
      </c>
      <c r="J110" s="916">
        <v>20</v>
      </c>
      <c r="K110" s="916">
        <v>20</v>
      </c>
      <c r="L110" s="916">
        <v>20</v>
      </c>
      <c r="M110" s="916">
        <v>20</v>
      </c>
      <c r="N110" s="916">
        <v>20</v>
      </c>
      <c r="O110" s="916">
        <v>20</v>
      </c>
      <c r="P110" s="916">
        <v>20</v>
      </c>
      <c r="Q110" s="534">
        <v>20</v>
      </c>
      <c r="R110" s="164">
        <v>20</v>
      </c>
      <c r="S110" s="164">
        <v>20</v>
      </c>
      <c r="T110" s="164">
        <v>20</v>
      </c>
      <c r="U110" s="164">
        <v>20</v>
      </c>
      <c r="V110" s="164">
        <v>20</v>
      </c>
      <c r="W110" s="164">
        <v>20</v>
      </c>
      <c r="X110" s="164">
        <v>20</v>
      </c>
      <c r="Y110" s="164">
        <v>20</v>
      </c>
      <c r="Z110" s="164">
        <v>20</v>
      </c>
      <c r="AA110" s="164">
        <v>20</v>
      </c>
      <c r="AB110" s="164">
        <v>20</v>
      </c>
      <c r="AC110" s="916">
        <v>20</v>
      </c>
      <c r="AD110" s="916">
        <v>20</v>
      </c>
      <c r="AE110" s="164">
        <v>20</v>
      </c>
      <c r="AF110" s="164">
        <v>20</v>
      </c>
      <c r="AG110" s="916">
        <v>20</v>
      </c>
      <c r="AH110" s="916">
        <v>20</v>
      </c>
      <c r="AI110" s="164">
        <v>20</v>
      </c>
      <c r="AJ110" s="164">
        <v>20</v>
      </c>
      <c r="AK110" s="916">
        <v>20</v>
      </c>
      <c r="AL110" s="916">
        <v>20</v>
      </c>
      <c r="AM110" s="916">
        <v>20</v>
      </c>
      <c r="AN110" s="916">
        <v>20</v>
      </c>
      <c r="AO110" s="916">
        <v>20</v>
      </c>
      <c r="AP110" s="164">
        <v>20</v>
      </c>
      <c r="AQ110" s="916">
        <v>20</v>
      </c>
      <c r="AR110" s="164">
        <v>20</v>
      </c>
      <c r="AS110" s="916">
        <v>20</v>
      </c>
      <c r="AT110" s="165">
        <v>20</v>
      </c>
      <c r="AU110" s="164">
        <v>20</v>
      </c>
      <c r="AV110" s="164">
        <v>20</v>
      </c>
      <c r="AW110" s="165">
        <v>20</v>
      </c>
      <c r="AX110" s="534">
        <v>20</v>
      </c>
      <c r="AY110" s="164">
        <v>20</v>
      </c>
      <c r="AZ110" s="164">
        <v>20</v>
      </c>
      <c r="BA110" s="164">
        <v>20</v>
      </c>
      <c r="BB110" s="164">
        <v>20</v>
      </c>
      <c r="BC110" s="920">
        <v>20</v>
      </c>
      <c r="BD110" s="920">
        <v>20</v>
      </c>
      <c r="BE110" s="938">
        <v>20</v>
      </c>
      <c r="BF110" s="932">
        <v>20</v>
      </c>
      <c r="BG110" s="920">
        <v>20</v>
      </c>
      <c r="BH110" s="920">
        <v>20</v>
      </c>
      <c r="BI110" s="924">
        <v>20</v>
      </c>
      <c r="BJ110" s="932">
        <v>20</v>
      </c>
      <c r="BK110" s="920">
        <v>20</v>
      </c>
      <c r="BL110" s="920">
        <v>20</v>
      </c>
      <c r="BM110" s="920">
        <v>20</v>
      </c>
      <c r="BN110" s="920">
        <v>20</v>
      </c>
      <c r="BO110" s="920">
        <v>20</v>
      </c>
      <c r="BP110" s="920">
        <v>20</v>
      </c>
      <c r="BQ110" s="920">
        <v>20</v>
      </c>
      <c r="BR110" s="920">
        <v>20</v>
      </c>
      <c r="BS110" s="920">
        <v>20</v>
      </c>
      <c r="BT110" s="938">
        <v>20</v>
      </c>
      <c r="BU110" s="932">
        <v>20</v>
      </c>
      <c r="BV110" s="920">
        <v>20</v>
      </c>
      <c r="BW110" s="920">
        <v>21</v>
      </c>
      <c r="BX110" s="920">
        <v>20</v>
      </c>
      <c r="BY110" s="920">
        <v>20</v>
      </c>
      <c r="BZ110" s="938">
        <v>20</v>
      </c>
      <c r="CA110" s="932">
        <v>20</v>
      </c>
      <c r="CB110" s="920">
        <v>20</v>
      </c>
      <c r="CC110" s="920">
        <v>20</v>
      </c>
      <c r="CD110" s="920">
        <v>20</v>
      </c>
      <c r="CE110" s="920">
        <v>20</v>
      </c>
      <c r="CF110" s="920">
        <v>20</v>
      </c>
      <c r="CG110" s="920">
        <v>20</v>
      </c>
      <c r="CH110" s="920">
        <v>20</v>
      </c>
      <c r="CI110" s="920">
        <v>20</v>
      </c>
      <c r="CJ110" s="920">
        <v>20</v>
      </c>
      <c r="CK110" s="924">
        <v>20</v>
      </c>
      <c r="CL110" s="932">
        <v>20</v>
      </c>
      <c r="CM110" s="920">
        <v>20</v>
      </c>
      <c r="CN110" s="920">
        <v>20</v>
      </c>
      <c r="CO110" s="920">
        <v>20</v>
      </c>
      <c r="CP110" s="924">
        <v>20</v>
      </c>
      <c r="CQ110" s="932">
        <v>20</v>
      </c>
      <c r="CR110" s="920">
        <v>20</v>
      </c>
      <c r="CS110" s="920">
        <v>20</v>
      </c>
      <c r="CT110" s="920">
        <v>20</v>
      </c>
      <c r="CU110" s="924">
        <v>20</v>
      </c>
      <c r="CV110" s="1027">
        <v>20</v>
      </c>
      <c r="CW110" s="891">
        <v>20</v>
      </c>
      <c r="CX110" s="891">
        <v>20</v>
      </c>
      <c r="CY110" s="891">
        <v>20</v>
      </c>
      <c r="CZ110" s="891">
        <v>20</v>
      </c>
      <c r="DA110" s="891">
        <v>20</v>
      </c>
      <c r="DB110" s="892">
        <v>20</v>
      </c>
      <c r="DC110" s="1027">
        <v>20</v>
      </c>
      <c r="DD110" s="1100">
        <v>20</v>
      </c>
      <c r="DE110" s="890">
        <v>20</v>
      </c>
      <c r="DF110" s="891">
        <v>20</v>
      </c>
      <c r="DG110" s="891">
        <v>20</v>
      </c>
      <c r="DH110" s="891">
        <v>20</v>
      </c>
      <c r="DI110" s="892">
        <v>20</v>
      </c>
      <c r="DJ110" s="890">
        <v>20</v>
      </c>
      <c r="DK110" s="891">
        <v>20</v>
      </c>
      <c r="DL110" s="891">
        <v>20</v>
      </c>
      <c r="DM110" s="891">
        <v>20</v>
      </c>
      <c r="DN110" s="892">
        <v>20</v>
      </c>
      <c r="DO110" s="890">
        <v>20</v>
      </c>
      <c r="DP110" s="891">
        <v>20</v>
      </c>
      <c r="DQ110" s="892">
        <v>20</v>
      </c>
      <c r="DR110" s="890">
        <v>20</v>
      </c>
      <c r="DS110" s="891">
        <v>20</v>
      </c>
      <c r="DT110" s="891">
        <v>20</v>
      </c>
      <c r="DU110" s="891">
        <v>20</v>
      </c>
      <c r="DV110" s="891">
        <v>20</v>
      </c>
      <c r="DW110" s="891">
        <v>20</v>
      </c>
      <c r="DX110" s="892">
        <v>20</v>
      </c>
      <c r="DY110" s="1027">
        <v>20</v>
      </c>
      <c r="DZ110" s="1100">
        <v>20</v>
      </c>
      <c r="EA110" s="1109">
        <v>20</v>
      </c>
      <c r="EB110" s="890">
        <v>20</v>
      </c>
      <c r="EC110" s="892">
        <v>20</v>
      </c>
    </row>
    <row r="111" spans="1:133" s="12" customFormat="1" ht="15" hidden="1" customHeight="1" x14ac:dyDescent="0.3">
      <c r="A111" s="185" t="s">
        <v>54</v>
      </c>
      <c r="B111" s="184" t="s">
        <v>44</v>
      </c>
      <c r="C111" s="188" t="s">
        <v>13</v>
      </c>
      <c r="D111" s="198" t="s">
        <v>14</v>
      </c>
      <c r="E111" s="533"/>
      <c r="F111" s="166" t="e">
        <f t="shared" si="76"/>
        <v>#NUM!</v>
      </c>
      <c r="G111" s="166"/>
      <c r="H111" s="837"/>
      <c r="I111" s="916"/>
      <c r="J111" s="916"/>
      <c r="K111" s="916"/>
      <c r="L111" s="916"/>
      <c r="M111" s="916"/>
      <c r="N111" s="916"/>
      <c r="O111" s="916"/>
      <c r="P111" s="916"/>
      <c r="Q111" s="53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916"/>
      <c r="AD111" s="916"/>
      <c r="AE111" s="164"/>
      <c r="AF111" s="164"/>
      <c r="AG111" s="916"/>
      <c r="AH111" s="916"/>
      <c r="AI111" s="164"/>
      <c r="AJ111" s="164"/>
      <c r="AK111" s="916"/>
      <c r="AL111" s="916"/>
      <c r="AM111" s="916"/>
      <c r="AN111" s="916"/>
      <c r="AO111" s="916"/>
      <c r="AP111" s="164"/>
      <c r="AQ111" s="916"/>
      <c r="AR111" s="164"/>
      <c r="AS111" s="916"/>
      <c r="AT111" s="165"/>
      <c r="AU111" s="164"/>
      <c r="AV111" s="164"/>
      <c r="AW111" s="165"/>
      <c r="AX111" s="534"/>
      <c r="AY111" s="164"/>
      <c r="AZ111" s="164"/>
      <c r="BA111" s="164"/>
      <c r="BB111" s="164"/>
      <c r="BC111" s="920"/>
      <c r="BD111" s="920"/>
      <c r="BE111" s="938"/>
      <c r="BF111" s="932"/>
      <c r="BG111" s="920"/>
      <c r="BH111" s="920"/>
      <c r="BI111" s="924"/>
      <c r="BJ111" s="932"/>
      <c r="BK111" s="920"/>
      <c r="BL111" s="920"/>
      <c r="BM111" s="920"/>
      <c r="BN111" s="920"/>
      <c r="BO111" s="920"/>
      <c r="BP111" s="920"/>
      <c r="BQ111" s="920"/>
      <c r="BR111" s="920"/>
      <c r="BS111" s="920"/>
      <c r="BT111" s="938"/>
      <c r="BU111" s="932"/>
      <c r="BV111" s="920"/>
      <c r="BW111" s="920"/>
      <c r="BX111" s="920"/>
      <c r="BY111" s="920"/>
      <c r="BZ111" s="938"/>
      <c r="CA111" s="932"/>
      <c r="CB111" s="920"/>
      <c r="CC111" s="920"/>
      <c r="CD111" s="920"/>
      <c r="CE111" s="920"/>
      <c r="CF111" s="920"/>
      <c r="CG111" s="920"/>
      <c r="CH111" s="920"/>
      <c r="CI111" s="920"/>
      <c r="CJ111" s="920"/>
      <c r="CK111" s="924"/>
      <c r="CL111" s="932"/>
      <c r="CM111" s="920"/>
      <c r="CN111" s="920"/>
      <c r="CO111" s="920"/>
      <c r="CP111" s="924"/>
      <c r="CQ111" s="932"/>
      <c r="CR111" s="920"/>
      <c r="CS111" s="920"/>
      <c r="CT111" s="920"/>
      <c r="CU111" s="924"/>
      <c r="CV111" s="1027"/>
      <c r="CW111" s="891"/>
      <c r="CX111" s="891"/>
      <c r="CY111" s="891"/>
      <c r="CZ111" s="891"/>
      <c r="DA111" s="891"/>
      <c r="DB111" s="892"/>
      <c r="DC111" s="1027"/>
      <c r="DD111" s="1100"/>
      <c r="DE111" s="890"/>
      <c r="DF111" s="891"/>
      <c r="DG111" s="891"/>
      <c r="DH111" s="891"/>
      <c r="DI111" s="892"/>
      <c r="DJ111" s="890"/>
      <c r="DK111" s="891"/>
      <c r="DL111" s="891"/>
      <c r="DM111" s="891"/>
      <c r="DN111" s="892"/>
      <c r="DO111" s="890"/>
      <c r="DP111" s="891"/>
      <c r="DQ111" s="892"/>
      <c r="DR111" s="890"/>
      <c r="DS111" s="891"/>
      <c r="DT111" s="891"/>
      <c r="DU111" s="891"/>
      <c r="DV111" s="891"/>
      <c r="DW111" s="891"/>
      <c r="DX111" s="892"/>
      <c r="DY111" s="1027"/>
      <c r="DZ111" s="1100"/>
      <c r="EA111" s="1109"/>
      <c r="EB111" s="890"/>
      <c r="EC111" s="892"/>
    </row>
    <row r="112" spans="1:133" s="12" customFormat="1" ht="15" customHeight="1" x14ac:dyDescent="0.3">
      <c r="A112" s="509" t="s">
        <v>52</v>
      </c>
      <c r="B112" s="510" t="s">
        <v>45</v>
      </c>
      <c r="C112" s="508" t="s">
        <v>93</v>
      </c>
      <c r="D112" s="507" t="s">
        <v>15</v>
      </c>
      <c r="E112" s="533"/>
      <c r="F112" s="166">
        <f t="shared" si="76"/>
        <v>5.8689913638585632E-2</v>
      </c>
      <c r="G112" s="166"/>
      <c r="H112" s="837"/>
      <c r="I112" s="913">
        <v>2.0470588235294115E-2</v>
      </c>
      <c r="J112" s="913">
        <v>2.0470588235294115E-2</v>
      </c>
      <c r="K112" s="913">
        <v>2.1176470588235297E-2</v>
      </c>
      <c r="L112" s="913">
        <v>2.1882352941176467E-2</v>
      </c>
      <c r="M112" s="913">
        <v>2.2588235294117649E-2</v>
      </c>
      <c r="N112" s="913">
        <v>2.4705882352941175E-2</v>
      </c>
      <c r="O112" s="913">
        <v>2.823529411764706E-2</v>
      </c>
      <c r="P112" s="913">
        <v>3.5294117647058823E-2</v>
      </c>
      <c r="Q112" s="913">
        <v>4.2352941176470593E-2</v>
      </c>
      <c r="R112" s="913">
        <v>5.1529411764705886E-2</v>
      </c>
      <c r="S112" s="913">
        <v>5.647058823529412E-2</v>
      </c>
      <c r="T112" s="913">
        <v>6.1411764705882353E-2</v>
      </c>
      <c r="U112" s="913">
        <v>6.9176470588235284E-2</v>
      </c>
      <c r="V112" s="913">
        <v>7.9764705882352946E-2</v>
      </c>
      <c r="W112" s="913">
        <v>0.13552941176470587</v>
      </c>
      <c r="X112" s="913">
        <v>0.13482352941176473</v>
      </c>
      <c r="Y112" s="913">
        <v>0.13341176470588234</v>
      </c>
      <c r="Z112" s="913">
        <v>0.1327058823529412</v>
      </c>
      <c r="AA112" s="913">
        <v>0.13200000000000001</v>
      </c>
      <c r="AB112" s="913">
        <v>0.13129411764705884</v>
      </c>
      <c r="AC112" s="913">
        <v>0.13482352941176473</v>
      </c>
      <c r="AD112" s="913">
        <v>0.13482352941176473</v>
      </c>
      <c r="AE112" s="913">
        <v>0.14188235294117646</v>
      </c>
      <c r="AF112" s="913">
        <v>0.14188235294117646</v>
      </c>
      <c r="AG112" s="913">
        <v>0.14894117647058824</v>
      </c>
      <c r="AH112" s="913">
        <v>0.14894117647058824</v>
      </c>
      <c r="AI112" s="913">
        <v>0.15952941176470586</v>
      </c>
      <c r="AJ112" s="913">
        <v>0.15952941176470586</v>
      </c>
      <c r="AK112" s="913">
        <v>0.15952941176470589</v>
      </c>
      <c r="AL112" s="913">
        <v>0.1743529411764706</v>
      </c>
      <c r="AM112" s="913">
        <v>0.16094117647058823</v>
      </c>
      <c r="AN112" s="913">
        <v>0.18282352941176472</v>
      </c>
      <c r="AO112" s="913">
        <v>0.18494117647058825</v>
      </c>
      <c r="AP112" s="913">
        <v>0.20188235294117648</v>
      </c>
      <c r="AQ112" s="913">
        <v>0.23788235294117649</v>
      </c>
      <c r="AR112" s="913">
        <v>0.24494117647058827</v>
      </c>
      <c r="AS112" s="913">
        <v>0.19058823529411764</v>
      </c>
      <c r="AT112" s="913">
        <v>0.27105882352941174</v>
      </c>
      <c r="AU112" s="913">
        <v>3.4588235294117649E-2</v>
      </c>
      <c r="AV112" s="913">
        <v>4.0235294117647057E-2</v>
      </c>
      <c r="AW112" s="913">
        <v>4.8705882352941182E-2</v>
      </c>
      <c r="AX112" s="926">
        <v>1.9058823529411763E-2</v>
      </c>
      <c r="AY112" s="918">
        <v>1.9764705882352938E-2</v>
      </c>
      <c r="AZ112" s="918">
        <v>2.1176470588235297E-2</v>
      </c>
      <c r="BA112" s="918">
        <v>2.4E-2</v>
      </c>
      <c r="BB112" s="918">
        <v>2.2588235294117649E-2</v>
      </c>
      <c r="BC112" s="918">
        <v>2.4E-2</v>
      </c>
      <c r="BD112" s="969">
        <v>2.5411764705882356E-2</v>
      </c>
      <c r="BE112" s="1121">
        <v>2.8941176470588234E-2</v>
      </c>
      <c r="BF112" s="926">
        <v>2.6117647058823527E-2</v>
      </c>
      <c r="BG112" s="918">
        <v>2.7529411764705882E-2</v>
      </c>
      <c r="BH112" s="918">
        <v>2.9647058823529412E-2</v>
      </c>
      <c r="BI112" s="922">
        <v>3.31764705882353E-2</v>
      </c>
      <c r="BJ112" s="926">
        <v>7.9764705882352946E-2</v>
      </c>
      <c r="BK112" s="918">
        <v>9.0352941176470594E-2</v>
      </c>
      <c r="BL112" s="918">
        <v>9.5294117647058821E-2</v>
      </c>
      <c r="BM112" s="918">
        <v>0.10023529411764708</v>
      </c>
      <c r="BN112" s="918">
        <v>0.10658823529411765</v>
      </c>
      <c r="BO112" s="918">
        <v>0.11364705882352942</v>
      </c>
      <c r="BP112" s="918">
        <v>0.12635294117647058</v>
      </c>
      <c r="BQ112" s="918">
        <v>0.13835294117647057</v>
      </c>
      <c r="BR112" s="918">
        <v>0.16094117647058823</v>
      </c>
      <c r="BS112" s="918">
        <v>0.17223529411764707</v>
      </c>
      <c r="BT112" s="936">
        <v>0.17929411764705885</v>
      </c>
      <c r="BU112" s="926">
        <v>4.9411764705882356E-2</v>
      </c>
      <c r="BV112" s="918">
        <v>5.8588235294117649E-2</v>
      </c>
      <c r="BW112" s="918">
        <v>6.352941176470589E-2</v>
      </c>
      <c r="BX112" s="918">
        <v>6.5647058823529419E-2</v>
      </c>
      <c r="BY112" s="918">
        <v>6.9882352941176465E-2</v>
      </c>
      <c r="BZ112" s="936">
        <v>7.4823529411764705E-2</v>
      </c>
      <c r="CA112" s="926">
        <v>7.9764705882352946E-2</v>
      </c>
      <c r="CB112" s="918">
        <v>9.0352941176470594E-2</v>
      </c>
      <c r="CC112" s="918">
        <v>9.5294117647058821E-2</v>
      </c>
      <c r="CD112" s="918">
        <v>0.10023529411764708</v>
      </c>
      <c r="CE112" s="918">
        <v>0.10658823529411765</v>
      </c>
      <c r="CF112" s="918">
        <v>0.11364705882352942</v>
      </c>
      <c r="CG112" s="918">
        <v>0.12635294117647058</v>
      </c>
      <c r="CH112" s="918">
        <v>0.13835294117647057</v>
      </c>
      <c r="CI112" s="918">
        <v>0.16094117647058823</v>
      </c>
      <c r="CJ112" s="918">
        <v>0.17223529411764707</v>
      </c>
      <c r="CK112" s="922">
        <v>0.17929411764705885</v>
      </c>
      <c r="CL112" s="926">
        <v>3.8823529411764701E-2</v>
      </c>
      <c r="CM112" s="918">
        <v>3.3176470588235293E-2</v>
      </c>
      <c r="CN112" s="918">
        <v>3.8117647058823527E-2</v>
      </c>
      <c r="CO112" s="918">
        <v>4.3058823529411761E-2</v>
      </c>
      <c r="CP112" s="922">
        <v>5.2941176470588241E-2</v>
      </c>
      <c r="CQ112" s="926">
        <v>3.8823529411764701E-2</v>
      </c>
      <c r="CR112" s="918">
        <v>3.3176470588235293E-2</v>
      </c>
      <c r="CS112" s="918">
        <v>3.8117647058823527E-2</v>
      </c>
      <c r="CT112" s="918">
        <v>4.3058823529411761E-2</v>
      </c>
      <c r="CU112" s="922">
        <v>5.2941176470588241E-2</v>
      </c>
      <c r="CV112" s="1024">
        <v>2.0470588235294115E-2</v>
      </c>
      <c r="CW112" s="882">
        <v>2.0470588235294119E-2</v>
      </c>
      <c r="CX112" s="882">
        <v>2.2094117647058823E-2</v>
      </c>
      <c r="CY112" s="882">
        <v>2.4070588235294118E-2</v>
      </c>
      <c r="CZ112" s="882">
        <v>2.6117647058823534E-2</v>
      </c>
      <c r="DA112" s="882">
        <v>2.8447058823529409E-2</v>
      </c>
      <c r="DB112" s="883">
        <v>3.0847058823529415E-2</v>
      </c>
      <c r="DC112" s="1024">
        <v>2.0470588235294119E-2</v>
      </c>
      <c r="DD112" s="1097">
        <v>3.31764705882353E-2</v>
      </c>
      <c r="DE112" s="881"/>
      <c r="DF112" s="882"/>
      <c r="DG112" s="882"/>
      <c r="DH112" s="882"/>
      <c r="DI112" s="883"/>
      <c r="DJ112" s="881"/>
      <c r="DK112" s="882">
        <v>5.5764705882352932E-2</v>
      </c>
      <c r="DL112" s="882">
        <v>4.9411764705882356E-2</v>
      </c>
      <c r="DM112" s="882">
        <v>4.5176470588235297E-2</v>
      </c>
      <c r="DN112" s="883">
        <v>3.3176470588235293E-2</v>
      </c>
      <c r="DO112" s="881"/>
      <c r="DP112" s="882"/>
      <c r="DQ112" s="883"/>
      <c r="DR112" s="881">
        <v>8.5411764705882368E-2</v>
      </c>
      <c r="DS112" s="882">
        <v>8.3294117647058824E-2</v>
      </c>
      <c r="DT112" s="882">
        <v>8.1882352941176476E-2</v>
      </c>
      <c r="DU112" s="882">
        <v>8.0470588235294113E-2</v>
      </c>
      <c r="DV112" s="882">
        <v>0.10799999999999998</v>
      </c>
      <c r="DW112" s="882">
        <v>0.13552941176470587</v>
      </c>
      <c r="DX112" s="883">
        <v>0.13129411764705884</v>
      </c>
      <c r="DY112" s="1024">
        <v>1.9058823529411763E-2</v>
      </c>
      <c r="DZ112" s="1097">
        <v>3.5294117647058823E-2</v>
      </c>
      <c r="EA112" s="1106">
        <v>2.4E-2</v>
      </c>
      <c r="EB112" s="881">
        <v>0.15952941176470589</v>
      </c>
      <c r="EC112" s="883">
        <v>0.15952941176470589</v>
      </c>
    </row>
    <row r="113" spans="1:133" s="12" customFormat="1" ht="15" customHeight="1" x14ac:dyDescent="0.3">
      <c r="A113" s="185" t="s">
        <v>16</v>
      </c>
      <c r="B113" s="184" t="s">
        <v>46</v>
      </c>
      <c r="C113" s="188" t="s">
        <v>92</v>
      </c>
      <c r="D113" s="198" t="s">
        <v>5</v>
      </c>
      <c r="E113" s="807">
        <f>AVERAGE(I113:XY113)</f>
        <v>116.16160000000001</v>
      </c>
      <c r="F113" s="805">
        <f t="shared" si="76"/>
        <v>83.144044321329631</v>
      </c>
      <c r="G113" s="805">
        <f>MIN(I113:XY113)</f>
        <v>27</v>
      </c>
      <c r="H113" s="839">
        <f>MAX(I113:XY113)</f>
        <v>384</v>
      </c>
      <c r="I113" s="916">
        <v>29</v>
      </c>
      <c r="J113" s="916">
        <v>29</v>
      </c>
      <c r="K113" s="916">
        <v>30</v>
      </c>
      <c r="L113" s="916">
        <v>31</v>
      </c>
      <c r="M113" s="916">
        <v>32</v>
      </c>
      <c r="N113" s="916">
        <v>35</v>
      </c>
      <c r="O113" s="916">
        <v>40</v>
      </c>
      <c r="P113" s="916">
        <v>50</v>
      </c>
      <c r="Q113" s="534">
        <v>60</v>
      </c>
      <c r="R113" s="164">
        <v>73</v>
      </c>
      <c r="S113" s="164">
        <v>80</v>
      </c>
      <c r="T113" s="164">
        <v>87</v>
      </c>
      <c r="U113" s="164">
        <v>98</v>
      </c>
      <c r="V113" s="164">
        <v>113</v>
      </c>
      <c r="W113" s="164">
        <v>192</v>
      </c>
      <c r="X113" s="164">
        <v>191</v>
      </c>
      <c r="Y113" s="164">
        <v>189</v>
      </c>
      <c r="Z113" s="164">
        <v>188</v>
      </c>
      <c r="AA113" s="164">
        <v>187</v>
      </c>
      <c r="AB113" s="164">
        <v>186</v>
      </c>
      <c r="AC113" s="916">
        <v>191</v>
      </c>
      <c r="AD113" s="916">
        <v>191</v>
      </c>
      <c r="AE113" s="164">
        <v>201</v>
      </c>
      <c r="AF113" s="164">
        <v>201</v>
      </c>
      <c r="AG113" s="916">
        <v>211</v>
      </c>
      <c r="AH113" s="916">
        <v>211</v>
      </c>
      <c r="AI113" s="164">
        <v>226</v>
      </c>
      <c r="AJ113" s="164">
        <v>226</v>
      </c>
      <c r="AK113" s="916">
        <v>226</v>
      </c>
      <c r="AL113" s="916">
        <v>247</v>
      </c>
      <c r="AM113" s="916">
        <v>228</v>
      </c>
      <c r="AN113" s="916">
        <v>259</v>
      </c>
      <c r="AO113" s="916">
        <v>262</v>
      </c>
      <c r="AP113" s="164">
        <v>286</v>
      </c>
      <c r="AQ113" s="916">
        <v>337</v>
      </c>
      <c r="AR113" s="164">
        <v>347</v>
      </c>
      <c r="AS113" s="916">
        <v>270</v>
      </c>
      <c r="AT113" s="165">
        <v>384</v>
      </c>
      <c r="AU113" s="164">
        <v>49</v>
      </c>
      <c r="AV113" s="164">
        <v>57</v>
      </c>
      <c r="AW113" s="165">
        <v>69</v>
      </c>
      <c r="AX113" s="534">
        <v>27</v>
      </c>
      <c r="AY113" s="164">
        <v>28</v>
      </c>
      <c r="AZ113" s="164">
        <v>30</v>
      </c>
      <c r="BA113" s="164">
        <v>34</v>
      </c>
      <c r="BB113" s="164">
        <v>32</v>
      </c>
      <c r="BC113" s="920">
        <v>34</v>
      </c>
      <c r="BD113" s="920">
        <v>36</v>
      </c>
      <c r="BE113" s="1122">
        <v>41</v>
      </c>
      <c r="BF113" s="932">
        <v>37</v>
      </c>
      <c r="BG113" s="920">
        <v>39</v>
      </c>
      <c r="BH113" s="920">
        <v>42</v>
      </c>
      <c r="BI113" s="924">
        <v>47</v>
      </c>
      <c r="BJ113" s="932">
        <v>113</v>
      </c>
      <c r="BK113" s="920">
        <v>128</v>
      </c>
      <c r="BL113" s="920">
        <v>135</v>
      </c>
      <c r="BM113" s="920">
        <v>142</v>
      </c>
      <c r="BN113" s="920">
        <v>151</v>
      </c>
      <c r="BO113" s="920">
        <v>161</v>
      </c>
      <c r="BP113" s="920">
        <v>179</v>
      </c>
      <c r="BQ113" s="920">
        <v>196</v>
      </c>
      <c r="BR113" s="920">
        <v>228</v>
      </c>
      <c r="BS113" s="920">
        <v>244</v>
      </c>
      <c r="BT113" s="938">
        <v>254</v>
      </c>
      <c r="BU113" s="932">
        <v>70</v>
      </c>
      <c r="BV113" s="920">
        <v>83</v>
      </c>
      <c r="BW113" s="920">
        <v>90</v>
      </c>
      <c r="BX113" s="920">
        <v>93</v>
      </c>
      <c r="BY113" s="920">
        <v>99</v>
      </c>
      <c r="BZ113" s="938">
        <v>106</v>
      </c>
      <c r="CA113" s="932">
        <v>113</v>
      </c>
      <c r="CB113" s="920">
        <v>128</v>
      </c>
      <c r="CC113" s="920">
        <v>135</v>
      </c>
      <c r="CD113" s="920">
        <v>142</v>
      </c>
      <c r="CE113" s="920">
        <v>151</v>
      </c>
      <c r="CF113" s="920">
        <v>161</v>
      </c>
      <c r="CG113" s="920">
        <v>179</v>
      </c>
      <c r="CH113" s="920">
        <v>196</v>
      </c>
      <c r="CI113" s="920">
        <v>228</v>
      </c>
      <c r="CJ113" s="920">
        <v>244</v>
      </c>
      <c r="CK113" s="924">
        <v>254</v>
      </c>
      <c r="CL113" s="932">
        <v>55</v>
      </c>
      <c r="CM113" s="920">
        <v>47</v>
      </c>
      <c r="CN113" s="920">
        <v>54</v>
      </c>
      <c r="CO113" s="920">
        <v>61</v>
      </c>
      <c r="CP113" s="924">
        <v>75</v>
      </c>
      <c r="CQ113" s="932">
        <v>55</v>
      </c>
      <c r="CR113" s="920">
        <v>47</v>
      </c>
      <c r="CS113" s="920">
        <v>54</v>
      </c>
      <c r="CT113" s="920">
        <v>61</v>
      </c>
      <c r="CU113" s="924">
        <v>75</v>
      </c>
      <c r="CV113" s="1027">
        <v>29</v>
      </c>
      <c r="CW113" s="891">
        <v>29</v>
      </c>
      <c r="CX113" s="891">
        <v>31.3</v>
      </c>
      <c r="CY113" s="891">
        <v>34.1</v>
      </c>
      <c r="CZ113" s="891">
        <v>37</v>
      </c>
      <c r="DA113" s="891">
        <v>40.299999999999997</v>
      </c>
      <c r="DB113" s="892">
        <v>43.7</v>
      </c>
      <c r="DC113" s="1027">
        <v>29</v>
      </c>
      <c r="DD113" s="1100">
        <v>47</v>
      </c>
      <c r="DE113" s="890">
        <v>27</v>
      </c>
      <c r="DF113" s="891">
        <v>27</v>
      </c>
      <c r="DG113" s="891">
        <v>29.2</v>
      </c>
      <c r="DH113" s="891">
        <v>33.6</v>
      </c>
      <c r="DI113" s="892">
        <v>38</v>
      </c>
      <c r="DJ113" s="890">
        <v>60</v>
      </c>
      <c r="DK113" s="891">
        <v>79</v>
      </c>
      <c r="DL113" s="891">
        <v>70</v>
      </c>
      <c r="DM113" s="891">
        <v>64</v>
      </c>
      <c r="DN113" s="892">
        <v>47</v>
      </c>
      <c r="DO113" s="890">
        <v>41</v>
      </c>
      <c r="DP113" s="891">
        <v>54</v>
      </c>
      <c r="DQ113" s="892">
        <v>54</v>
      </c>
      <c r="DR113" s="890">
        <v>121</v>
      </c>
      <c r="DS113" s="891">
        <v>118</v>
      </c>
      <c r="DT113" s="891">
        <v>116</v>
      </c>
      <c r="DU113" s="891">
        <v>114</v>
      </c>
      <c r="DV113" s="891">
        <v>153</v>
      </c>
      <c r="DW113" s="891">
        <v>192</v>
      </c>
      <c r="DX113" s="892">
        <v>186</v>
      </c>
      <c r="DY113" s="1027">
        <v>27</v>
      </c>
      <c r="DZ113" s="1100">
        <v>50</v>
      </c>
      <c r="EA113" s="1109">
        <v>34</v>
      </c>
      <c r="EB113" s="890">
        <v>226</v>
      </c>
      <c r="EC113" s="892">
        <v>226</v>
      </c>
    </row>
    <row r="114" spans="1:133" s="12" customFormat="1" ht="15" customHeight="1" thickBot="1" x14ac:dyDescent="0.35">
      <c r="A114" s="186" t="s">
        <v>154</v>
      </c>
      <c r="B114" s="187"/>
      <c r="C114" s="37" t="s">
        <v>92</v>
      </c>
      <c r="D114" s="201"/>
      <c r="E114" s="218"/>
      <c r="F114" s="731"/>
      <c r="G114" s="219"/>
      <c r="H114" s="351"/>
      <c r="I114" s="337" t="s">
        <v>17</v>
      </c>
      <c r="J114" s="133" t="s">
        <v>17</v>
      </c>
      <c r="K114" s="133" t="s">
        <v>17</v>
      </c>
      <c r="L114" s="133" t="s">
        <v>17</v>
      </c>
      <c r="M114" s="133" t="s">
        <v>17</v>
      </c>
      <c r="N114" s="133" t="s">
        <v>17</v>
      </c>
      <c r="O114" s="133" t="s">
        <v>17</v>
      </c>
      <c r="P114" s="147" t="s">
        <v>17</v>
      </c>
      <c r="Q114" s="139" t="s">
        <v>17</v>
      </c>
      <c r="R114" s="133" t="s">
        <v>17</v>
      </c>
      <c r="S114" s="133" t="s">
        <v>17</v>
      </c>
      <c r="T114" s="133" t="s">
        <v>17</v>
      </c>
      <c r="U114" s="133" t="s">
        <v>17</v>
      </c>
      <c r="V114" s="133" t="s">
        <v>17</v>
      </c>
      <c r="W114" s="133" t="s">
        <v>17</v>
      </c>
      <c r="X114" s="133" t="s">
        <v>17</v>
      </c>
      <c r="Y114" s="133" t="s">
        <v>17</v>
      </c>
      <c r="Z114" s="133" t="s">
        <v>17</v>
      </c>
      <c r="AA114" s="133" t="s">
        <v>17</v>
      </c>
      <c r="AB114" s="133" t="s">
        <v>17</v>
      </c>
      <c r="AC114" s="337" t="s">
        <v>17</v>
      </c>
      <c r="AD114" s="337" t="s">
        <v>17</v>
      </c>
      <c r="AE114" s="133" t="s">
        <v>17</v>
      </c>
      <c r="AF114" s="133" t="s">
        <v>17</v>
      </c>
      <c r="AG114" s="337" t="s">
        <v>17</v>
      </c>
      <c r="AH114" s="337" t="s">
        <v>17</v>
      </c>
      <c r="AI114" s="133" t="s">
        <v>17</v>
      </c>
      <c r="AJ114" s="133" t="s">
        <v>17</v>
      </c>
      <c r="AK114" s="337" t="s">
        <v>17</v>
      </c>
      <c r="AL114" s="337" t="s">
        <v>17</v>
      </c>
      <c r="AM114" s="337" t="s">
        <v>17</v>
      </c>
      <c r="AN114" s="337" t="s">
        <v>17</v>
      </c>
      <c r="AO114" s="337" t="s">
        <v>17</v>
      </c>
      <c r="AP114" s="133" t="s">
        <v>17</v>
      </c>
      <c r="AQ114" s="337" t="s">
        <v>17</v>
      </c>
      <c r="AR114" s="133" t="s">
        <v>17</v>
      </c>
      <c r="AS114" s="337" t="s">
        <v>17</v>
      </c>
      <c r="AT114" s="147" t="s">
        <v>17</v>
      </c>
      <c r="AU114" s="133" t="s">
        <v>17</v>
      </c>
      <c r="AV114" s="133" t="s">
        <v>17</v>
      </c>
      <c r="AW114" s="147" t="s">
        <v>17</v>
      </c>
      <c r="AX114" s="139" t="s">
        <v>17</v>
      </c>
      <c r="AY114" s="133" t="s">
        <v>17</v>
      </c>
      <c r="AZ114" s="133" t="s">
        <v>17</v>
      </c>
      <c r="BA114" s="133" t="s">
        <v>17</v>
      </c>
      <c r="BB114" s="133" t="s">
        <v>17</v>
      </c>
      <c r="BC114" s="133" t="s">
        <v>17</v>
      </c>
      <c r="BD114" s="133" t="s">
        <v>17</v>
      </c>
      <c r="BE114" s="151" t="s">
        <v>17</v>
      </c>
      <c r="BF114" s="139" t="s">
        <v>17</v>
      </c>
      <c r="BG114" s="133" t="s">
        <v>17</v>
      </c>
      <c r="BH114" s="133" t="s">
        <v>17</v>
      </c>
      <c r="BI114" s="147" t="s">
        <v>17</v>
      </c>
      <c r="BJ114" s="139" t="s">
        <v>17</v>
      </c>
      <c r="BK114" s="133" t="s">
        <v>17</v>
      </c>
      <c r="BL114" s="133" t="s">
        <v>17</v>
      </c>
      <c r="BM114" s="133" t="s">
        <v>17</v>
      </c>
      <c r="BN114" s="133" t="s">
        <v>17</v>
      </c>
      <c r="BO114" s="133" t="s">
        <v>17</v>
      </c>
      <c r="BP114" s="133" t="s">
        <v>17</v>
      </c>
      <c r="BQ114" s="133" t="s">
        <v>17</v>
      </c>
      <c r="BR114" s="133" t="s">
        <v>17</v>
      </c>
      <c r="BS114" s="133" t="s">
        <v>17</v>
      </c>
      <c r="BT114" s="151" t="s">
        <v>17</v>
      </c>
      <c r="BU114" s="139" t="s">
        <v>17</v>
      </c>
      <c r="BV114" s="133" t="s">
        <v>17</v>
      </c>
      <c r="BW114" s="133" t="s">
        <v>17</v>
      </c>
      <c r="BX114" s="133" t="s">
        <v>17</v>
      </c>
      <c r="BY114" s="133" t="s">
        <v>17</v>
      </c>
      <c r="BZ114" s="151" t="s">
        <v>17</v>
      </c>
      <c r="CA114" s="139" t="s">
        <v>17</v>
      </c>
      <c r="CB114" s="133" t="s">
        <v>17</v>
      </c>
      <c r="CC114" s="133" t="s">
        <v>17</v>
      </c>
      <c r="CD114" s="133" t="s">
        <v>17</v>
      </c>
      <c r="CE114" s="133" t="s">
        <v>17</v>
      </c>
      <c r="CF114" s="133" t="s">
        <v>17</v>
      </c>
      <c r="CG114" s="133" t="s">
        <v>17</v>
      </c>
      <c r="CH114" s="133" t="s">
        <v>17</v>
      </c>
      <c r="CI114" s="133" t="s">
        <v>17</v>
      </c>
      <c r="CJ114" s="133" t="s">
        <v>17</v>
      </c>
      <c r="CK114" s="147" t="s">
        <v>17</v>
      </c>
      <c r="CL114" s="139" t="s">
        <v>17</v>
      </c>
      <c r="CM114" s="133" t="s">
        <v>17</v>
      </c>
      <c r="CN114" s="133" t="s">
        <v>17</v>
      </c>
      <c r="CO114" s="133" t="s">
        <v>17</v>
      </c>
      <c r="CP114" s="147" t="s">
        <v>17</v>
      </c>
      <c r="CQ114" s="139" t="s">
        <v>17</v>
      </c>
      <c r="CR114" s="133" t="s">
        <v>17</v>
      </c>
      <c r="CS114" s="133" t="s">
        <v>17</v>
      </c>
      <c r="CT114" s="133" t="s">
        <v>17</v>
      </c>
      <c r="CU114" s="147" t="s">
        <v>17</v>
      </c>
      <c r="CV114" s="1029" t="s">
        <v>17</v>
      </c>
      <c r="CW114" s="897" t="s">
        <v>17</v>
      </c>
      <c r="CX114" s="897" t="s">
        <v>17</v>
      </c>
      <c r="CY114" s="897" t="s">
        <v>17</v>
      </c>
      <c r="CZ114" s="897" t="s">
        <v>17</v>
      </c>
      <c r="DA114" s="897" t="s">
        <v>17</v>
      </c>
      <c r="DB114" s="898" t="s">
        <v>17</v>
      </c>
      <c r="DC114" s="1029" t="s">
        <v>17</v>
      </c>
      <c r="DD114" s="1102" t="s">
        <v>17</v>
      </c>
      <c r="DE114" s="896" t="s">
        <v>17</v>
      </c>
      <c r="DF114" s="897" t="s">
        <v>17</v>
      </c>
      <c r="DG114" s="897" t="s">
        <v>17</v>
      </c>
      <c r="DH114" s="897" t="s">
        <v>17</v>
      </c>
      <c r="DI114" s="898" t="s">
        <v>17</v>
      </c>
      <c r="DJ114" s="896" t="s">
        <v>17</v>
      </c>
      <c r="DK114" s="897" t="s">
        <v>17</v>
      </c>
      <c r="DL114" s="897" t="s">
        <v>17</v>
      </c>
      <c r="DM114" s="897" t="s">
        <v>17</v>
      </c>
      <c r="DN114" s="898" t="s">
        <v>17</v>
      </c>
      <c r="DO114" s="896" t="s">
        <v>17</v>
      </c>
      <c r="DP114" s="897" t="s">
        <v>17</v>
      </c>
      <c r="DQ114" s="898" t="s">
        <v>17</v>
      </c>
      <c r="DR114" s="896" t="s">
        <v>17</v>
      </c>
      <c r="DS114" s="897" t="s">
        <v>17</v>
      </c>
      <c r="DT114" s="897" t="s">
        <v>17</v>
      </c>
      <c r="DU114" s="897" t="s">
        <v>17</v>
      </c>
      <c r="DV114" s="897" t="s">
        <v>17</v>
      </c>
      <c r="DW114" s="897" t="s">
        <v>17</v>
      </c>
      <c r="DX114" s="898" t="s">
        <v>17</v>
      </c>
      <c r="DY114" s="1029" t="s">
        <v>17</v>
      </c>
      <c r="DZ114" s="1102" t="s">
        <v>17</v>
      </c>
      <c r="EA114" s="1111" t="s">
        <v>17</v>
      </c>
      <c r="EB114" s="896" t="s">
        <v>17</v>
      </c>
      <c r="EC114" s="898" t="s">
        <v>17</v>
      </c>
    </row>
    <row r="115" spans="1:133" s="7" customFormat="1" ht="15" hidden="1" customHeight="1" x14ac:dyDescent="0.3">
      <c r="A115" s="1237" t="s">
        <v>103</v>
      </c>
      <c r="B115" s="1242" t="s">
        <v>179</v>
      </c>
      <c r="C115" s="1243"/>
      <c r="D115" s="1286"/>
      <c r="E115" s="286">
        <f>AVERAGE(I115:AA115)</f>
        <v>0.29263157894736846</v>
      </c>
      <c r="F115" s="214">
        <f t="shared" ref="F115:F119" si="79">AVEDEV(I115:BY115)</f>
        <v>1.043839750260146</v>
      </c>
      <c r="G115" s="287">
        <f>MIN(I115:AA115)</f>
        <v>0.152</v>
      </c>
      <c r="H115" s="288">
        <f>MAX(I115:AA115)</f>
        <v>0.66</v>
      </c>
      <c r="I115" s="90">
        <f>0.02+(0.02*CV108)</f>
        <v>0.152</v>
      </c>
      <c r="J115" s="106">
        <f>0.02+(0.02*CW108)</f>
        <v>0.16999999999999998</v>
      </c>
      <c r="K115" s="106">
        <f>0.02+(0.02*CX108)</f>
        <v>0.19999999999999998</v>
      </c>
      <c r="L115" s="106">
        <f>0.02+(0.02*CY108)</f>
        <v>0.26</v>
      </c>
      <c r="M115" s="107">
        <f>0.02+(0.02*CZ108)</f>
        <v>0.32</v>
      </c>
      <c r="N115" s="90">
        <f>0.02+(0.02*I108)</f>
        <v>0.152</v>
      </c>
      <c r="O115" s="106">
        <f>0.02+(0.02*DC108)</f>
        <v>0.16999999999999998</v>
      </c>
      <c r="P115" s="35">
        <f>0.02+(0.02*J108)</f>
        <v>0.19999999999999998</v>
      </c>
      <c r="Q115" s="35">
        <f>0.02+(0.02*L108)</f>
        <v>0.26</v>
      </c>
      <c r="R115" s="35">
        <f>0.02+(0.02*M108)</f>
        <v>0.32</v>
      </c>
      <c r="S115" s="35">
        <f>0.02+(0.02*N108)</f>
        <v>0.45400000000000001</v>
      </c>
      <c r="T115" s="35">
        <f>0.02+(0.02*O108)</f>
        <v>0.52</v>
      </c>
      <c r="U115" s="35">
        <f>0.02+(0.02*DD108)</f>
        <v>0.62</v>
      </c>
      <c r="V115" s="36">
        <f>0.02+(0.02*P108)</f>
        <v>0.66</v>
      </c>
      <c r="W115" s="38">
        <f>0.02+(0.02*DE108)</f>
        <v>0.152</v>
      </c>
      <c r="X115" s="35">
        <f>0.02+(0.02*DF108)</f>
        <v>0.16999999999999998</v>
      </c>
      <c r="Y115" s="35">
        <f>0.02+(0.02*DG108)</f>
        <v>0.19999999999999998</v>
      </c>
      <c r="Z115" s="35">
        <f>0.02+(0.02*DH108)</f>
        <v>0.26</v>
      </c>
      <c r="AA115" s="36">
        <f>0.02+(0.02*DI108)</f>
        <v>0.32</v>
      </c>
      <c r="AB115" s="33">
        <f t="shared" ref="AB115:AM115" si="80">0.02+(0.02*Q108)</f>
        <v>0.42000000000000004</v>
      </c>
      <c r="AC115" s="35">
        <f t="shared" si="80"/>
        <v>0.62</v>
      </c>
      <c r="AD115" s="35">
        <f t="shared" si="80"/>
        <v>0.72000000000000008</v>
      </c>
      <c r="AE115" s="35">
        <f t="shared" si="80"/>
        <v>0.82000000000000006</v>
      </c>
      <c r="AF115" s="35">
        <f t="shared" si="80"/>
        <v>1</v>
      </c>
      <c r="AG115" s="35">
        <f t="shared" si="80"/>
        <v>1.22</v>
      </c>
      <c r="AH115" s="35">
        <f t="shared" si="80"/>
        <v>1.32</v>
      </c>
      <c r="AI115" s="35">
        <f t="shared" si="80"/>
        <v>1.4200000000000002</v>
      </c>
      <c r="AJ115" s="35">
        <f t="shared" si="80"/>
        <v>1.82</v>
      </c>
      <c r="AK115" s="35">
        <f t="shared" si="80"/>
        <v>2</v>
      </c>
      <c r="AL115" s="35">
        <f t="shared" si="80"/>
        <v>2.1800000000000002</v>
      </c>
      <c r="AM115" s="35">
        <f t="shared" si="80"/>
        <v>2.42</v>
      </c>
      <c r="AN115" s="35">
        <f>0.02+(0.02*AE108)</f>
        <v>3</v>
      </c>
      <c r="AO115" s="35">
        <f>0.02+(0.02*AF108)</f>
        <v>3</v>
      </c>
      <c r="AP115" s="35">
        <f>0.02+(0.02*AI108)</f>
        <v>4</v>
      </c>
      <c r="AQ115" s="35">
        <f>0.02+(0.02*AJ108)</f>
        <v>4</v>
      </c>
      <c r="AR115" s="35">
        <f>0.02+(0.02*EB108)</f>
        <v>4.5199999999999996</v>
      </c>
      <c r="AS115" s="35">
        <f>0.02+(0.02*AP108)</f>
        <v>5</v>
      </c>
      <c r="AT115" s="35">
        <f>0.02+(0.02*AR108)</f>
        <v>6</v>
      </c>
      <c r="AU115" s="36">
        <f>0.02+(0.02*AT108)</f>
        <v>6.62</v>
      </c>
      <c r="AV115" s="38">
        <f t="shared" ref="AV115:BC115" si="81">0.02+(0.02*DJ108)</f>
        <v>0.21</v>
      </c>
      <c r="AW115" s="35">
        <f t="shared" si="81"/>
        <v>0.26</v>
      </c>
      <c r="AX115" s="35">
        <f t="shared" si="81"/>
        <v>0.318</v>
      </c>
      <c r="AY115" s="35">
        <f t="shared" si="81"/>
        <v>0.35600000000000004</v>
      </c>
      <c r="AZ115" s="36">
        <f t="shared" si="81"/>
        <v>0.46</v>
      </c>
      <c r="BA115" s="33">
        <f t="shared" si="81"/>
        <v>0.52</v>
      </c>
      <c r="BB115" s="35">
        <f t="shared" si="81"/>
        <v>0.64</v>
      </c>
      <c r="BC115" s="35">
        <f t="shared" si="81"/>
        <v>0.72000000000000008</v>
      </c>
      <c r="BD115" s="35">
        <f>0.02+(0.02*AU108)</f>
        <v>0.86</v>
      </c>
      <c r="BE115" s="35">
        <f>0.02+(0.02*AV108)</f>
        <v>1</v>
      </c>
      <c r="BF115" s="34">
        <f>0.02+(0.02*AW108)</f>
        <v>1.22</v>
      </c>
      <c r="BG115" s="33">
        <f t="shared" ref="BG115:BM115" si="82">0.02+(0.02*DR108)</f>
        <v>0.42399999999999999</v>
      </c>
      <c r="BH115" s="35">
        <f t="shared" si="82"/>
        <v>0.62</v>
      </c>
      <c r="BI115" s="35">
        <f t="shared" si="82"/>
        <v>0.72000000000000008</v>
      </c>
      <c r="BJ115" s="35">
        <f t="shared" si="82"/>
        <v>0.83200000000000007</v>
      </c>
      <c r="BK115" s="35">
        <f t="shared" si="82"/>
        <v>1</v>
      </c>
      <c r="BL115" s="35">
        <f t="shared" si="82"/>
        <v>1.272</v>
      </c>
      <c r="BM115" s="36">
        <f t="shared" si="82"/>
        <v>2.4319999999999999</v>
      </c>
      <c r="BN115" s="90">
        <f>0.02+(0.02*AX108)</f>
        <v>0.152</v>
      </c>
      <c r="BO115" s="106">
        <f>0.02+(0.02*DY108)</f>
        <v>0.16999999999999998</v>
      </c>
      <c r="BP115" s="106">
        <f>0.02+(0.02*AY108)</f>
        <v>0.19999999999999998</v>
      </c>
      <c r="BQ115" s="106">
        <f>0.02+(0.02*BA108)</f>
        <v>0.26</v>
      </c>
      <c r="BR115" s="96">
        <f>0.02+(0.02*BB108)</f>
        <v>0.32</v>
      </c>
      <c r="DT115" s="12"/>
      <c r="DU115" s="12"/>
      <c r="DV115" s="12"/>
      <c r="DW115" s="12"/>
    </row>
    <row r="116" spans="1:133" s="7" customFormat="1" ht="15" hidden="1" customHeight="1" thickBot="1" x14ac:dyDescent="0.35">
      <c r="A116" s="1279"/>
      <c r="B116" s="1277" t="s">
        <v>180</v>
      </c>
      <c r="C116" s="1278"/>
      <c r="D116" s="1287"/>
      <c r="E116" s="304">
        <f>AVERAGE(I116:AA116)</f>
        <v>146.31578947368422</v>
      </c>
      <c r="F116" s="305">
        <f t="shared" si="79"/>
        <v>521.91987513007314</v>
      </c>
      <c r="G116" s="305">
        <f>MIN(I116:AA116)</f>
        <v>76</v>
      </c>
      <c r="H116" s="306">
        <f>MAX(I116:AA116)</f>
        <v>330</v>
      </c>
      <c r="I116" s="48">
        <f>10+(10*CV108)</f>
        <v>76</v>
      </c>
      <c r="J116" s="49">
        <f>10+(10*CW108)</f>
        <v>85</v>
      </c>
      <c r="K116" s="49">
        <f>10+(10*CX108)</f>
        <v>100</v>
      </c>
      <c r="L116" s="49">
        <f>10+(10*CY108)</f>
        <v>130</v>
      </c>
      <c r="M116" s="50">
        <f>10+(10*CZ108)</f>
        <v>160</v>
      </c>
      <c r="N116" s="30">
        <f>10+(10*I108)</f>
        <v>76</v>
      </c>
      <c r="O116" s="32">
        <f>10+(10*DC108)</f>
        <v>85</v>
      </c>
      <c r="P116" s="32">
        <f>10+(10*J108)</f>
        <v>100</v>
      </c>
      <c r="Q116" s="32">
        <f>10+(10*L108)</f>
        <v>130</v>
      </c>
      <c r="R116" s="32">
        <f>10+(10*M108)</f>
        <v>160</v>
      </c>
      <c r="S116" s="32">
        <f>10+(10*N108)</f>
        <v>227</v>
      </c>
      <c r="T116" s="32">
        <f>10+(10*O108)</f>
        <v>260</v>
      </c>
      <c r="U116" s="32">
        <f>10+(10*DD108)</f>
        <v>310</v>
      </c>
      <c r="V116" s="31">
        <f>10+(10*P108)</f>
        <v>330</v>
      </c>
      <c r="W116" s="52">
        <f>10+(10*DE108)</f>
        <v>76</v>
      </c>
      <c r="X116" s="49">
        <f>10+(10*DF108)</f>
        <v>85</v>
      </c>
      <c r="Y116" s="49">
        <f>10+(10*DG108)</f>
        <v>100</v>
      </c>
      <c r="Z116" s="49">
        <f>10+(10*DH108)</f>
        <v>130</v>
      </c>
      <c r="AA116" s="50">
        <f>10+(10*DI108)</f>
        <v>160</v>
      </c>
      <c r="AB116" s="30">
        <f t="shared" ref="AB116:AM116" si="83">10+(10*Q108)</f>
        <v>210</v>
      </c>
      <c r="AC116" s="32">
        <f t="shared" si="83"/>
        <v>310</v>
      </c>
      <c r="AD116" s="32">
        <f t="shared" si="83"/>
        <v>360</v>
      </c>
      <c r="AE116" s="32">
        <f t="shared" si="83"/>
        <v>410</v>
      </c>
      <c r="AF116" s="32">
        <f t="shared" si="83"/>
        <v>500</v>
      </c>
      <c r="AG116" s="32">
        <f t="shared" si="83"/>
        <v>610</v>
      </c>
      <c r="AH116" s="32">
        <f t="shared" si="83"/>
        <v>660</v>
      </c>
      <c r="AI116" s="32">
        <f t="shared" si="83"/>
        <v>710</v>
      </c>
      <c r="AJ116" s="32">
        <f t="shared" si="83"/>
        <v>910</v>
      </c>
      <c r="AK116" s="32">
        <f t="shared" si="83"/>
        <v>1000</v>
      </c>
      <c r="AL116" s="32">
        <f t="shared" si="83"/>
        <v>1090</v>
      </c>
      <c r="AM116" s="32">
        <f t="shared" si="83"/>
        <v>1210</v>
      </c>
      <c r="AN116" s="32">
        <f>10+(10*AE108)</f>
        <v>1500</v>
      </c>
      <c r="AO116" s="32">
        <f>10+(10*AF108)</f>
        <v>1500</v>
      </c>
      <c r="AP116" s="32">
        <f>10+(10*AI108)</f>
        <v>2000</v>
      </c>
      <c r="AQ116" s="32">
        <f>10+(10*AJ108)</f>
        <v>2000</v>
      </c>
      <c r="AR116" s="32">
        <f>10+(10*EB108)</f>
        <v>2260</v>
      </c>
      <c r="AS116" s="32">
        <f>10+(10*AP108)</f>
        <v>2500</v>
      </c>
      <c r="AT116" s="32">
        <f>10+(10*AR108)</f>
        <v>3000</v>
      </c>
      <c r="AU116" s="31">
        <f>10+(10*AT108)</f>
        <v>3310</v>
      </c>
      <c r="AV116" s="52">
        <f t="shared" ref="AV116:BC116" si="84">10+(10*DJ108)</f>
        <v>105</v>
      </c>
      <c r="AW116" s="49">
        <f t="shared" si="84"/>
        <v>130</v>
      </c>
      <c r="AX116" s="49">
        <f t="shared" si="84"/>
        <v>159</v>
      </c>
      <c r="AY116" s="49">
        <f t="shared" si="84"/>
        <v>178</v>
      </c>
      <c r="AZ116" s="50">
        <f t="shared" si="84"/>
        <v>230</v>
      </c>
      <c r="BA116" s="48">
        <f t="shared" si="84"/>
        <v>260</v>
      </c>
      <c r="BB116" s="49">
        <f t="shared" si="84"/>
        <v>320</v>
      </c>
      <c r="BC116" s="49">
        <f t="shared" si="84"/>
        <v>360</v>
      </c>
      <c r="BD116" s="49">
        <f>10+(10*AU108)</f>
        <v>430</v>
      </c>
      <c r="BE116" s="49">
        <f>10+(10*AV108)</f>
        <v>500</v>
      </c>
      <c r="BF116" s="51">
        <f>10+(10*AW108)</f>
        <v>610</v>
      </c>
      <c r="BG116" s="30">
        <f t="shared" ref="BG116:BM116" si="85">10+(10*DR108)</f>
        <v>212</v>
      </c>
      <c r="BH116" s="32">
        <f t="shared" si="85"/>
        <v>310</v>
      </c>
      <c r="BI116" s="32">
        <f t="shared" si="85"/>
        <v>360</v>
      </c>
      <c r="BJ116" s="32">
        <f t="shared" si="85"/>
        <v>416</v>
      </c>
      <c r="BK116" s="32">
        <f t="shared" si="85"/>
        <v>500</v>
      </c>
      <c r="BL116" s="32">
        <f t="shared" si="85"/>
        <v>636</v>
      </c>
      <c r="BM116" s="31">
        <f t="shared" si="85"/>
        <v>1216</v>
      </c>
      <c r="BN116" s="48">
        <f>10+(10*AX108)</f>
        <v>76</v>
      </c>
      <c r="BO116" s="49">
        <f>10+(10*DY108)</f>
        <v>85</v>
      </c>
      <c r="BP116" s="49">
        <f>10+(10*AY108)</f>
        <v>100</v>
      </c>
      <c r="BQ116" s="49">
        <f>10+(10*BA108)</f>
        <v>130</v>
      </c>
      <c r="BR116" s="51">
        <f>10+(10*BB108)</f>
        <v>160</v>
      </c>
      <c r="DT116" s="12"/>
      <c r="DU116" s="12"/>
      <c r="DV116" s="12"/>
      <c r="DW116" s="12"/>
    </row>
    <row r="117" spans="1:133" s="6" customFormat="1" ht="15" hidden="1" customHeight="1" x14ac:dyDescent="0.3">
      <c r="A117" s="1239" t="s">
        <v>90</v>
      </c>
      <c r="B117" s="1255" t="s">
        <v>181</v>
      </c>
      <c r="C117" s="1256"/>
      <c r="D117" s="285" t="s">
        <v>184</v>
      </c>
      <c r="E117" s="504">
        <f>AVERAGE(I117:AA117)</f>
        <v>1.1920394736842106</v>
      </c>
      <c r="F117" s="505">
        <f t="shared" si="79"/>
        <v>2.1534209157128194E-2</v>
      </c>
      <c r="G117" s="505">
        <f>MIN(I117:AA117)</f>
        <v>1.1837500000000001</v>
      </c>
      <c r="H117" s="517">
        <f>MAX(I117:AA117)</f>
        <v>1.21</v>
      </c>
      <c r="I117" s="319">
        <f>CV103/0.8</f>
        <v>1.21</v>
      </c>
      <c r="J117" s="515">
        <f>CW103/0.8</f>
        <v>1.21</v>
      </c>
      <c r="K117" s="515">
        <f>CX103/0.8</f>
        <v>1.20875</v>
      </c>
      <c r="L117" s="515">
        <f>CY103/0.8</f>
        <v>1.2074999999999998</v>
      </c>
      <c r="M117" s="516">
        <f>CZ103/0.8</f>
        <v>1.2062499999999998</v>
      </c>
      <c r="N117" s="553">
        <f>I103/0.8</f>
        <v>1.1837500000000001</v>
      </c>
      <c r="O117" s="554">
        <f>DC103/0.8</f>
        <v>1.1837500000000001</v>
      </c>
      <c r="P117" s="554">
        <f>J103/0.8</f>
        <v>1.1849999999999998</v>
      </c>
      <c r="Q117" s="554">
        <f>L103/0.8</f>
        <v>1.18625</v>
      </c>
      <c r="R117" s="554">
        <f>M103/0.8</f>
        <v>1.18625</v>
      </c>
      <c r="S117" s="554">
        <f>N103/0.8</f>
        <v>1.1875</v>
      </c>
      <c r="T117" s="554">
        <f>O103/0.8</f>
        <v>1.18875</v>
      </c>
      <c r="U117" s="554">
        <f>DD103/0.8</f>
        <v>1.1837500000000001</v>
      </c>
      <c r="V117" s="555">
        <f>P103/0.8</f>
        <v>1.1912499999999999</v>
      </c>
      <c r="W117" s="319">
        <f>DE103/0.8</f>
        <v>1.1837500000000001</v>
      </c>
      <c r="X117" s="515">
        <f>DF103/0.8</f>
        <v>1.1837500000000001</v>
      </c>
      <c r="Y117" s="515">
        <f>DG103/0.8</f>
        <v>1.1849999999999998</v>
      </c>
      <c r="Z117" s="515">
        <f>DH103/0.8</f>
        <v>1.1875</v>
      </c>
      <c r="AA117" s="516">
        <f>DI103/0.8</f>
        <v>1.19</v>
      </c>
      <c r="AB117" s="553">
        <f t="shared" ref="AB117:AM117" si="86">Q103/0.8</f>
        <v>1.2025000000000001</v>
      </c>
      <c r="AC117" s="554">
        <f t="shared" si="86"/>
        <v>1.2037499999999999</v>
      </c>
      <c r="AD117" s="554">
        <f t="shared" si="86"/>
        <v>1.2050000000000001</v>
      </c>
      <c r="AE117" s="554">
        <f t="shared" si="86"/>
        <v>1.2012499999999999</v>
      </c>
      <c r="AF117" s="554">
        <f t="shared" si="86"/>
        <v>1.1937500000000001</v>
      </c>
      <c r="AG117" s="554">
        <f t="shared" si="86"/>
        <v>1.1849999999999998</v>
      </c>
      <c r="AH117" s="554">
        <f t="shared" si="86"/>
        <v>1.1837500000000001</v>
      </c>
      <c r="AI117" s="554">
        <f t="shared" si="86"/>
        <v>1.1824999999999999</v>
      </c>
      <c r="AJ117" s="554">
        <f t="shared" si="86"/>
        <v>1.1762499999999998</v>
      </c>
      <c r="AK117" s="554">
        <f t="shared" si="86"/>
        <v>1.1724999999999999</v>
      </c>
      <c r="AL117" s="554">
        <f t="shared" si="86"/>
        <v>1.17</v>
      </c>
      <c r="AM117" s="554">
        <f t="shared" si="86"/>
        <v>1.1662499999999998</v>
      </c>
      <c r="AN117" s="554">
        <f>AE103/0.8</f>
        <v>1.1724999999999999</v>
      </c>
      <c r="AO117" s="554">
        <f>AF103/0.8</f>
        <v>1.1724999999999999</v>
      </c>
      <c r="AP117" s="554">
        <f>AI103/0.8</f>
        <v>1.1837500000000001</v>
      </c>
      <c r="AQ117" s="554">
        <f>AJ103/0.8</f>
        <v>1.1837500000000001</v>
      </c>
      <c r="AR117" s="554">
        <f>EB103/0.8</f>
        <v>1.1837500000000001</v>
      </c>
      <c r="AS117" s="554">
        <f>AP103/0.8</f>
        <v>1.1812499999999999</v>
      </c>
      <c r="AT117" s="554">
        <f>AR103/0.8</f>
        <v>1.18</v>
      </c>
      <c r="AU117" s="555">
        <f>AT103/0.8</f>
        <v>1.17875</v>
      </c>
      <c r="AV117" s="319">
        <f t="shared" ref="AV117:BC117" si="87">DJ103/0.8</f>
        <v>1.1675</v>
      </c>
      <c r="AW117" s="515">
        <f t="shared" si="87"/>
        <v>1.17</v>
      </c>
      <c r="AX117" s="515">
        <f t="shared" si="87"/>
        <v>1.16875</v>
      </c>
      <c r="AY117" s="515">
        <f t="shared" si="87"/>
        <v>1.1675</v>
      </c>
      <c r="AZ117" s="516">
        <f t="shared" si="87"/>
        <v>1.165</v>
      </c>
      <c r="BA117" s="319">
        <f t="shared" si="87"/>
        <v>1.18</v>
      </c>
      <c r="BB117" s="515">
        <f t="shared" si="87"/>
        <v>1.1875</v>
      </c>
      <c r="BC117" s="515">
        <f t="shared" si="87"/>
        <v>1.1875</v>
      </c>
      <c r="BD117" s="515">
        <f>AU103/0.8</f>
        <v>1.18625</v>
      </c>
      <c r="BE117" s="515">
        <f>AV103/0.8</f>
        <v>1.1812499999999999</v>
      </c>
      <c r="BF117" s="516">
        <f>AW103/0.8</f>
        <v>1.1724999999999999</v>
      </c>
      <c r="BG117" s="553">
        <f t="shared" ref="BG117:BM117" si="88">DR103/0.8</f>
        <v>1.1837500000000001</v>
      </c>
      <c r="BH117" s="554">
        <f t="shared" si="88"/>
        <v>1.1925000000000001</v>
      </c>
      <c r="BI117" s="554">
        <f t="shared" si="88"/>
        <v>1.19625</v>
      </c>
      <c r="BJ117" s="554">
        <f t="shared" si="88"/>
        <v>1.2</v>
      </c>
      <c r="BK117" s="554">
        <f t="shared" si="88"/>
        <v>1.2062499999999998</v>
      </c>
      <c r="BL117" s="554">
        <f t="shared" si="88"/>
        <v>1.1849999999999998</v>
      </c>
      <c r="BM117" s="555">
        <f t="shared" si="88"/>
        <v>1.1662499999999998</v>
      </c>
      <c r="BN117" s="319">
        <f>AX103/0.8</f>
        <v>1.31</v>
      </c>
      <c r="BO117" s="515">
        <f>DY103/0.8</f>
        <v>1.31</v>
      </c>
      <c r="BP117" s="515">
        <f>AY103/0.8</f>
        <v>1.3062499999999999</v>
      </c>
      <c r="BQ117" s="515">
        <f>BA103/0.8</f>
        <v>1.3025</v>
      </c>
      <c r="BR117" s="516">
        <f>BB103/0.8</f>
        <v>1.3062499999999999</v>
      </c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T117" s="12"/>
      <c r="DU117" s="12"/>
      <c r="DV117" s="12"/>
      <c r="DW117" s="12"/>
    </row>
    <row r="118" spans="1:133" s="6" customFormat="1" ht="15" hidden="1" customHeight="1" x14ac:dyDescent="0.3">
      <c r="A118" s="1240"/>
      <c r="B118" s="1253" t="s">
        <v>89</v>
      </c>
      <c r="C118" s="1253"/>
      <c r="D118" s="298" t="s">
        <v>183</v>
      </c>
      <c r="E118" s="217"/>
      <c r="F118" s="227"/>
      <c r="G118" s="227"/>
      <c r="H118" s="348"/>
      <c r="I118" s="318"/>
      <c r="J118" s="162"/>
      <c r="K118" s="162"/>
      <c r="L118" s="162"/>
      <c r="M118" s="163"/>
      <c r="N118" s="318"/>
      <c r="O118" s="162"/>
      <c r="P118" s="162"/>
      <c r="Q118" s="162"/>
      <c r="R118" s="162"/>
      <c r="S118" s="162"/>
      <c r="T118" s="162"/>
      <c r="U118" s="162"/>
      <c r="V118" s="163"/>
      <c r="W118" s="318"/>
      <c r="X118" s="162"/>
      <c r="Y118" s="162"/>
      <c r="Z118" s="162"/>
      <c r="AA118" s="163"/>
      <c r="AB118" s="318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3"/>
      <c r="AV118" s="318"/>
      <c r="AW118" s="162"/>
      <c r="AX118" s="162"/>
      <c r="AY118" s="162"/>
      <c r="AZ118" s="163"/>
      <c r="BA118" s="318"/>
      <c r="BB118" s="162"/>
      <c r="BC118" s="162"/>
      <c r="BD118" s="162"/>
      <c r="BE118" s="162"/>
      <c r="BF118" s="163"/>
      <c r="BG118" s="318"/>
      <c r="BH118" s="162"/>
      <c r="BI118" s="162"/>
      <c r="BJ118" s="162"/>
      <c r="BK118" s="162"/>
      <c r="BL118" s="162"/>
      <c r="BM118" s="163"/>
      <c r="BN118" s="318"/>
      <c r="BO118" s="162"/>
      <c r="BP118" s="162"/>
      <c r="BQ118" s="162"/>
      <c r="BR118" s="163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T118" s="12"/>
      <c r="DU118" s="12"/>
      <c r="DV118" s="12"/>
      <c r="DW118" s="12"/>
    </row>
    <row r="119" spans="1:133" s="6" customFormat="1" ht="15" hidden="1" customHeight="1" thickBot="1" x14ac:dyDescent="0.35">
      <c r="A119" s="1241"/>
      <c r="B119" s="1254"/>
      <c r="C119" s="1254"/>
      <c r="D119" s="299" t="s">
        <v>182</v>
      </c>
      <c r="E119" s="218">
        <f>AVERAGE(I119:AA119)</f>
        <v>4.14344500749581</v>
      </c>
      <c r="F119" s="219">
        <f t="shared" si="79"/>
        <v>1.8266011957101009</v>
      </c>
      <c r="G119" s="219">
        <f>MIN(I119:AA119)</f>
        <v>2.6206896551724137</v>
      </c>
      <c r="H119" s="351">
        <f>MAX(I119:AA119)</f>
        <v>6.6</v>
      </c>
      <c r="I119" s="320">
        <f>I116/CV113</f>
        <v>2.6206896551724137</v>
      </c>
      <c r="J119" s="610">
        <f>J116/CW113</f>
        <v>2.9310344827586206</v>
      </c>
      <c r="K119" s="610">
        <f>K116/CX113</f>
        <v>3.1948881789137378</v>
      </c>
      <c r="L119" s="610">
        <f>L116/CY113</f>
        <v>3.8123167155425217</v>
      </c>
      <c r="M119" s="611">
        <f>M116/CZ113</f>
        <v>4.3243243243243246</v>
      </c>
      <c r="N119" s="320">
        <f>N116/I113</f>
        <v>2.6206896551724137</v>
      </c>
      <c r="O119" s="610">
        <f>O116/DC113</f>
        <v>2.9310344827586206</v>
      </c>
      <c r="P119" s="610">
        <f>P116/J113</f>
        <v>3.4482758620689653</v>
      </c>
      <c r="Q119" s="610">
        <f>Q116/L113</f>
        <v>4.193548387096774</v>
      </c>
      <c r="R119" s="610">
        <f>R116/M113</f>
        <v>5</v>
      </c>
      <c r="S119" s="610">
        <f>S116/N113</f>
        <v>6.4857142857142858</v>
      </c>
      <c r="T119" s="610">
        <f>T116/O113</f>
        <v>6.5</v>
      </c>
      <c r="U119" s="610">
        <f>U116/DD113</f>
        <v>6.5957446808510642</v>
      </c>
      <c r="V119" s="611">
        <f>V116/P113</f>
        <v>6.6</v>
      </c>
      <c r="W119" s="320">
        <f>W116/DE113</f>
        <v>2.8148148148148149</v>
      </c>
      <c r="X119" s="610">
        <f>X116/DF113</f>
        <v>3.1481481481481484</v>
      </c>
      <c r="Y119" s="610">
        <f>Y116/DG113</f>
        <v>3.4246575342465753</v>
      </c>
      <c r="Z119" s="610">
        <f>Z116/DH113</f>
        <v>3.8690476190476191</v>
      </c>
      <c r="AA119" s="611">
        <f>AA116/DI113</f>
        <v>4.2105263157894735</v>
      </c>
      <c r="AB119" s="320">
        <f t="shared" ref="AB119:AM119" si="89">AB116/Q113</f>
        <v>3.5</v>
      </c>
      <c r="AC119" s="610">
        <f t="shared" si="89"/>
        <v>4.2465753424657535</v>
      </c>
      <c r="AD119" s="610">
        <f t="shared" si="89"/>
        <v>4.5</v>
      </c>
      <c r="AE119" s="610">
        <f t="shared" si="89"/>
        <v>4.7126436781609193</v>
      </c>
      <c r="AF119" s="610">
        <f t="shared" si="89"/>
        <v>5.1020408163265305</v>
      </c>
      <c r="AG119" s="610">
        <f t="shared" si="89"/>
        <v>5.3982300884955752</v>
      </c>
      <c r="AH119" s="610">
        <f t="shared" si="89"/>
        <v>3.4375</v>
      </c>
      <c r="AI119" s="610">
        <f t="shared" si="89"/>
        <v>3.7172774869109948</v>
      </c>
      <c r="AJ119" s="610">
        <f t="shared" si="89"/>
        <v>4.8148148148148149</v>
      </c>
      <c r="AK119" s="610">
        <f t="shared" si="89"/>
        <v>5.3191489361702127</v>
      </c>
      <c r="AL119" s="610">
        <f t="shared" si="89"/>
        <v>5.8288770053475938</v>
      </c>
      <c r="AM119" s="610">
        <f t="shared" si="89"/>
        <v>6.5053763440860219</v>
      </c>
      <c r="AN119" s="610">
        <f>AN116/AE113</f>
        <v>7.4626865671641793</v>
      </c>
      <c r="AO119" s="610">
        <f>AO116/AF113</f>
        <v>7.4626865671641793</v>
      </c>
      <c r="AP119" s="610">
        <f>AP116/AI113</f>
        <v>8.8495575221238933</v>
      </c>
      <c r="AQ119" s="610">
        <f>AQ116/AJ113</f>
        <v>8.8495575221238933</v>
      </c>
      <c r="AR119" s="610">
        <f>AR116/EB113</f>
        <v>10</v>
      </c>
      <c r="AS119" s="610">
        <f>AS116/AP113</f>
        <v>8.7412587412587417</v>
      </c>
      <c r="AT119" s="610">
        <f>AT116/AR113</f>
        <v>8.6455331412103753</v>
      </c>
      <c r="AU119" s="611">
        <f>AU116/AT113</f>
        <v>8.6197916666666661</v>
      </c>
      <c r="AV119" s="320">
        <f t="shared" ref="AV119:BC119" si="90">AV116/DJ113</f>
        <v>1.75</v>
      </c>
      <c r="AW119" s="610">
        <f t="shared" si="90"/>
        <v>1.6455696202531647</v>
      </c>
      <c r="AX119" s="610">
        <f t="shared" si="90"/>
        <v>2.2714285714285714</v>
      </c>
      <c r="AY119" s="610">
        <f t="shared" si="90"/>
        <v>2.78125</v>
      </c>
      <c r="AZ119" s="611">
        <f t="shared" si="90"/>
        <v>4.8936170212765955</v>
      </c>
      <c r="BA119" s="320">
        <f t="shared" si="90"/>
        <v>6.3414634146341466</v>
      </c>
      <c r="BB119" s="610">
        <f t="shared" si="90"/>
        <v>5.9259259259259256</v>
      </c>
      <c r="BC119" s="610">
        <f t="shared" si="90"/>
        <v>6.666666666666667</v>
      </c>
      <c r="BD119" s="610">
        <f>BD116/AU113</f>
        <v>8.7755102040816322</v>
      </c>
      <c r="BE119" s="610">
        <f>BE116/AV113</f>
        <v>8.7719298245614041</v>
      </c>
      <c r="BF119" s="611">
        <f>BF116/AW113</f>
        <v>8.8405797101449277</v>
      </c>
      <c r="BG119" s="320">
        <f t="shared" ref="BG119:BM119" si="91">BG116/DR113</f>
        <v>1.7520661157024793</v>
      </c>
      <c r="BH119" s="610">
        <f t="shared" si="91"/>
        <v>2.6271186440677967</v>
      </c>
      <c r="BI119" s="610">
        <f t="shared" si="91"/>
        <v>3.103448275862069</v>
      </c>
      <c r="BJ119" s="610">
        <f t="shared" si="91"/>
        <v>3.6491228070175437</v>
      </c>
      <c r="BK119" s="610">
        <f t="shared" si="91"/>
        <v>3.2679738562091503</v>
      </c>
      <c r="BL119" s="610">
        <f t="shared" si="91"/>
        <v>3.3125</v>
      </c>
      <c r="BM119" s="611">
        <f t="shared" si="91"/>
        <v>6.5376344086021509</v>
      </c>
      <c r="BN119" s="320">
        <f>BN116/AX113</f>
        <v>2.8148148148148149</v>
      </c>
      <c r="BO119" s="610">
        <f>BO116/DY113</f>
        <v>3.1481481481481484</v>
      </c>
      <c r="BP119" s="610">
        <f>BP116/AY113</f>
        <v>3.5714285714285716</v>
      </c>
      <c r="BQ119" s="610">
        <f>BQ116/BA113</f>
        <v>3.8235294117647061</v>
      </c>
      <c r="BR119" s="611">
        <f>BR116/BB113</f>
        <v>5</v>
      </c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T119" s="12"/>
      <c r="DU119" s="12"/>
      <c r="DV119" s="12"/>
      <c r="DW119" s="12"/>
    </row>
    <row r="120" spans="1:133" s="6" customFormat="1" ht="30" customHeight="1" thickBot="1" x14ac:dyDescent="0.35">
      <c r="A120" s="9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T120" s="12"/>
      <c r="DU120" s="12"/>
      <c r="DV120" s="12"/>
      <c r="DW120" s="12"/>
    </row>
    <row r="121" spans="1:133" ht="15" customHeight="1" thickBot="1" x14ac:dyDescent="0.35">
      <c r="A121" s="253" t="s">
        <v>19</v>
      </c>
      <c r="B121" s="254"/>
      <c r="C121" s="254"/>
      <c r="D121" s="563" t="s">
        <v>19</v>
      </c>
      <c r="E121" s="1250" t="s">
        <v>19</v>
      </c>
      <c r="F121" s="1251"/>
      <c r="G121" s="1251"/>
      <c r="H121" s="1252"/>
      <c r="I121" s="1191" t="s">
        <v>19</v>
      </c>
      <c r="J121" s="1192"/>
      <c r="K121" s="1192"/>
      <c r="L121" s="1192"/>
      <c r="M121" s="1192"/>
      <c r="N121" s="1192"/>
      <c r="O121" s="1193"/>
      <c r="P121" s="1191" t="s">
        <v>19</v>
      </c>
      <c r="Q121" s="1192"/>
      <c r="R121" s="1192"/>
      <c r="S121" s="1192"/>
      <c r="T121" s="1192"/>
      <c r="U121" s="1192"/>
      <c r="V121" s="1192"/>
      <c r="W121" s="1192"/>
      <c r="X121" s="1192"/>
      <c r="Y121" s="1192"/>
      <c r="Z121" s="1192"/>
      <c r="AA121" s="1192"/>
      <c r="AB121" s="1192"/>
      <c r="AC121" s="1192"/>
      <c r="AD121" s="1193"/>
      <c r="AE121" s="1191" t="s">
        <v>19</v>
      </c>
      <c r="AF121" s="1192"/>
      <c r="AG121" s="1192"/>
      <c r="AH121" s="1192"/>
      <c r="AI121" s="1192"/>
      <c r="AJ121" s="1193"/>
      <c r="AK121" s="1337" t="s">
        <v>19</v>
      </c>
      <c r="AL121" s="1338"/>
      <c r="AM121" s="1338"/>
      <c r="AN121" s="1338"/>
      <c r="AO121" s="1338"/>
      <c r="AP121" s="1338"/>
      <c r="AQ121" s="1338"/>
      <c r="AR121" s="1338"/>
      <c r="AS121" s="1339"/>
      <c r="AT121" s="1337" t="s">
        <v>19</v>
      </c>
      <c r="AU121" s="1338"/>
      <c r="AV121" s="1338"/>
      <c r="AW121" s="1339"/>
      <c r="AX121" s="1337" t="s">
        <v>19</v>
      </c>
      <c r="AY121" s="1338"/>
      <c r="AZ121" s="1338"/>
      <c r="BA121" s="1338"/>
      <c r="BB121" s="1338"/>
      <c r="BC121" s="1339"/>
    </row>
    <row r="122" spans="1:133" s="7" customFormat="1" ht="40.049999999999997" customHeight="1" thickBot="1" x14ac:dyDescent="0.35">
      <c r="A122" s="1257">
        <f>COUNTA(I122:AV122)</f>
        <v>40</v>
      </c>
      <c r="B122" s="1258"/>
      <c r="C122" s="1259"/>
      <c r="D122" s="529" t="s">
        <v>0</v>
      </c>
      <c r="E122" s="247" t="s">
        <v>75</v>
      </c>
      <c r="F122" s="790" t="s">
        <v>546</v>
      </c>
      <c r="G122" s="192" t="s">
        <v>76</v>
      </c>
      <c r="H122" s="345" t="s">
        <v>77</v>
      </c>
      <c r="I122" s="268" t="s">
        <v>157</v>
      </c>
      <c r="J122" s="271" t="s">
        <v>158</v>
      </c>
      <c r="K122" s="271" t="s">
        <v>159</v>
      </c>
      <c r="L122" s="271" t="s">
        <v>160</v>
      </c>
      <c r="M122" s="271" t="s">
        <v>161</v>
      </c>
      <c r="N122" s="271" t="s">
        <v>162</v>
      </c>
      <c r="O122" s="256" t="s">
        <v>163</v>
      </c>
      <c r="P122" s="268" t="s">
        <v>164</v>
      </c>
      <c r="Q122" s="271" t="s">
        <v>165</v>
      </c>
      <c r="R122" s="271" t="s">
        <v>166</v>
      </c>
      <c r="S122" s="271" t="s">
        <v>712</v>
      </c>
      <c r="T122" s="271" t="s">
        <v>167</v>
      </c>
      <c r="U122" s="271" t="s">
        <v>713</v>
      </c>
      <c r="V122" s="271" t="s">
        <v>168</v>
      </c>
      <c r="W122" s="271" t="s">
        <v>714</v>
      </c>
      <c r="X122" s="271" t="s">
        <v>693</v>
      </c>
      <c r="Y122" s="271" t="s">
        <v>694</v>
      </c>
      <c r="Z122" s="271" t="s">
        <v>169</v>
      </c>
      <c r="AA122" s="271" t="s">
        <v>170</v>
      </c>
      <c r="AB122" s="271" t="s">
        <v>171</v>
      </c>
      <c r="AC122" s="271" t="s">
        <v>172</v>
      </c>
      <c r="AD122" s="256" t="s">
        <v>173</v>
      </c>
      <c r="AE122" s="307" t="s">
        <v>233</v>
      </c>
      <c r="AF122" s="308" t="s">
        <v>234</v>
      </c>
      <c r="AG122" s="503" t="s">
        <v>235</v>
      </c>
      <c r="AH122" s="503" t="s">
        <v>174</v>
      </c>
      <c r="AI122" s="271" t="s">
        <v>175</v>
      </c>
      <c r="AJ122" s="256" t="s">
        <v>176</v>
      </c>
      <c r="AK122" s="1126" t="s">
        <v>185</v>
      </c>
      <c r="AL122" s="1127" t="s">
        <v>186</v>
      </c>
      <c r="AM122" s="1127" t="s">
        <v>187</v>
      </c>
      <c r="AN122" s="1127" t="s">
        <v>188</v>
      </c>
      <c r="AO122" s="1081" t="s">
        <v>232</v>
      </c>
      <c r="AP122" s="1081" t="s">
        <v>905</v>
      </c>
      <c r="AQ122" s="1081" t="s">
        <v>906</v>
      </c>
      <c r="AR122" s="1127" t="s">
        <v>907</v>
      </c>
      <c r="AS122" s="1128" t="s">
        <v>908</v>
      </c>
      <c r="AT122" s="528" t="s">
        <v>909</v>
      </c>
      <c r="AU122" s="1081" t="s">
        <v>910</v>
      </c>
      <c r="AV122" s="1081" t="s">
        <v>911</v>
      </c>
      <c r="AW122" s="89" t="s">
        <v>912</v>
      </c>
      <c r="AX122" s="1126" t="s">
        <v>913</v>
      </c>
      <c r="AY122" s="1127" t="s">
        <v>914</v>
      </c>
      <c r="AZ122" s="1081" t="s">
        <v>915</v>
      </c>
      <c r="BA122" s="1081" t="s">
        <v>916</v>
      </c>
      <c r="BB122" s="1081" t="s">
        <v>917</v>
      </c>
      <c r="BC122" s="89" t="s">
        <v>918</v>
      </c>
    </row>
    <row r="123" spans="1:133" s="7" customFormat="1" ht="15" customHeight="1" thickBot="1" x14ac:dyDescent="0.35">
      <c r="A123" s="1260"/>
      <c r="B123" s="1261"/>
      <c r="C123" s="1262"/>
      <c r="D123" s="102" t="s">
        <v>97</v>
      </c>
      <c r="E123" s="1244" t="s">
        <v>547</v>
      </c>
      <c r="F123" s="1245"/>
      <c r="G123" s="1245"/>
      <c r="H123" s="1246"/>
      <c r="I123" s="1218" t="s">
        <v>34</v>
      </c>
      <c r="J123" s="1219"/>
      <c r="K123" s="1219"/>
      <c r="L123" s="1219"/>
      <c r="M123" s="1219"/>
      <c r="N123" s="1219"/>
      <c r="O123" s="1220"/>
      <c r="P123" s="1218" t="s">
        <v>34</v>
      </c>
      <c r="Q123" s="1219"/>
      <c r="R123" s="1219"/>
      <c r="S123" s="1219"/>
      <c r="T123" s="1219"/>
      <c r="U123" s="1219"/>
      <c r="V123" s="1219"/>
      <c r="W123" s="1219"/>
      <c r="X123" s="1219"/>
      <c r="Y123" s="1219"/>
      <c r="Z123" s="1219"/>
      <c r="AA123" s="1219"/>
      <c r="AB123" s="1219"/>
      <c r="AC123" s="1219"/>
      <c r="AD123" s="1220"/>
      <c r="AE123" s="1218" t="s">
        <v>34</v>
      </c>
      <c r="AF123" s="1219"/>
      <c r="AG123" s="1219"/>
      <c r="AH123" s="1219"/>
      <c r="AI123" s="1219"/>
      <c r="AJ123" s="1220"/>
      <c r="AK123" s="1412" t="s">
        <v>34</v>
      </c>
      <c r="AL123" s="1413"/>
      <c r="AM123" s="1413"/>
      <c r="AN123" s="1413"/>
      <c r="AO123" s="1413"/>
      <c r="AP123" s="1413"/>
      <c r="AQ123" s="1413"/>
      <c r="AR123" s="1413"/>
      <c r="AS123" s="1414"/>
      <c r="AT123" s="1312" t="s">
        <v>214</v>
      </c>
      <c r="AU123" s="1313"/>
      <c r="AV123" s="1313"/>
      <c r="AW123" s="1314"/>
      <c r="AX123" s="1312" t="s">
        <v>34</v>
      </c>
      <c r="AY123" s="1313"/>
      <c r="AZ123" s="1313"/>
      <c r="BA123" s="1313"/>
      <c r="BB123" s="1313"/>
      <c r="BC123" s="1314"/>
    </row>
    <row r="124" spans="1:133" s="7" customFormat="1" ht="15" customHeight="1" thickBot="1" x14ac:dyDescent="0.35">
      <c r="A124" s="104" t="s">
        <v>53</v>
      </c>
      <c r="B124" s="192" t="s">
        <v>101</v>
      </c>
      <c r="C124" s="193" t="s">
        <v>2</v>
      </c>
      <c r="D124" s="212" t="s">
        <v>3</v>
      </c>
      <c r="E124" s="1247"/>
      <c r="F124" s="1248"/>
      <c r="G124" s="1248"/>
      <c r="H124" s="1249"/>
      <c r="I124" s="1221"/>
      <c r="J124" s="1222"/>
      <c r="K124" s="1222"/>
      <c r="L124" s="1222"/>
      <c r="M124" s="1222"/>
      <c r="N124" s="1222"/>
      <c r="O124" s="1223"/>
      <c r="P124" s="1221"/>
      <c r="Q124" s="1222"/>
      <c r="R124" s="1222"/>
      <c r="S124" s="1222"/>
      <c r="T124" s="1222"/>
      <c r="U124" s="1222"/>
      <c r="V124" s="1222"/>
      <c r="W124" s="1222"/>
      <c r="X124" s="1222"/>
      <c r="Y124" s="1222"/>
      <c r="Z124" s="1222"/>
      <c r="AA124" s="1222"/>
      <c r="AB124" s="1222"/>
      <c r="AC124" s="1222"/>
      <c r="AD124" s="1223"/>
      <c r="AE124" s="1221"/>
      <c r="AF124" s="1222"/>
      <c r="AG124" s="1222"/>
      <c r="AH124" s="1222"/>
      <c r="AI124" s="1222"/>
      <c r="AJ124" s="1223"/>
      <c r="AK124" s="1415"/>
      <c r="AL124" s="1416"/>
      <c r="AM124" s="1416"/>
      <c r="AN124" s="1416"/>
      <c r="AO124" s="1416"/>
      <c r="AP124" s="1416"/>
      <c r="AQ124" s="1416"/>
      <c r="AR124" s="1416"/>
      <c r="AS124" s="1417"/>
      <c r="AT124" s="1315"/>
      <c r="AU124" s="1316"/>
      <c r="AV124" s="1316"/>
      <c r="AW124" s="1317"/>
      <c r="AX124" s="1315"/>
      <c r="AY124" s="1316"/>
      <c r="AZ124" s="1316"/>
      <c r="BA124" s="1316"/>
      <c r="BB124" s="1316"/>
      <c r="BC124" s="1317"/>
    </row>
    <row r="125" spans="1:133" s="12" customFormat="1" ht="15" customHeight="1" x14ac:dyDescent="0.3">
      <c r="A125" s="194" t="s">
        <v>48</v>
      </c>
      <c r="B125" s="195" t="s">
        <v>4</v>
      </c>
      <c r="C125" s="191" t="s">
        <v>156</v>
      </c>
      <c r="D125" s="196" t="s">
        <v>5</v>
      </c>
      <c r="E125" s="799">
        <f t="shared" ref="E125:E132" si="92">AVERAGE(I125:XY125)</f>
        <v>0.93789361702127672</v>
      </c>
      <c r="F125" s="800">
        <f t="shared" ref="F125:F132" si="93">AVEDEV(I125:AV125)</f>
        <v>1.5837500000000025E-2</v>
      </c>
      <c r="G125" s="800">
        <f t="shared" ref="G125:G132" si="94">MIN(I125:XY125)</f>
        <v>0.9</v>
      </c>
      <c r="H125" s="801">
        <f t="shared" ref="H125:H132" si="95">MAX(I125:XY125)</f>
        <v>1.0349999999999999</v>
      </c>
      <c r="I125" s="532">
        <v>0.93200000000000005</v>
      </c>
      <c r="J125" s="168">
        <v>0.92700000000000005</v>
      </c>
      <c r="K125" s="168">
        <v>0.92800000000000005</v>
      </c>
      <c r="L125" s="168">
        <v>0.92900000000000005</v>
      </c>
      <c r="M125" s="168">
        <v>0.91200000000000003</v>
      </c>
      <c r="N125" s="800">
        <v>0.9</v>
      </c>
      <c r="O125" s="169">
        <v>0.90100000000000002</v>
      </c>
      <c r="P125" s="799">
        <v>0.92</v>
      </c>
      <c r="Q125" s="168">
        <v>0.90700000000000003</v>
      </c>
      <c r="R125" s="168">
        <v>0.93899999999999995</v>
      </c>
      <c r="S125" s="168">
        <v>0.93899999999999995</v>
      </c>
      <c r="T125" s="168">
        <v>0.93600000000000005</v>
      </c>
      <c r="U125" s="168">
        <v>0.93600000000000005</v>
      </c>
      <c r="V125" s="168">
        <v>0.93200000000000005</v>
      </c>
      <c r="W125" s="168">
        <v>0.93200000000000005</v>
      </c>
      <c r="X125" s="968">
        <v>0.92800000000000005</v>
      </c>
      <c r="Y125" s="968">
        <v>0.92800000000000005</v>
      </c>
      <c r="Z125" s="168">
        <v>0.91500000000000004</v>
      </c>
      <c r="AA125" s="168">
        <v>0.91500000000000004</v>
      </c>
      <c r="AB125" s="168">
        <v>0.91700000000000004</v>
      </c>
      <c r="AC125" s="168">
        <v>0.91200000000000003</v>
      </c>
      <c r="AD125" s="169">
        <v>0.93100000000000005</v>
      </c>
      <c r="AE125" s="153">
        <v>0.93600000000000005</v>
      </c>
      <c r="AF125" s="154">
        <v>0.93600000000000005</v>
      </c>
      <c r="AG125" s="154">
        <v>0.93300000000000005</v>
      </c>
      <c r="AH125" s="973">
        <v>0.94199999999999995</v>
      </c>
      <c r="AI125" s="168">
        <v>0.94199999999999995</v>
      </c>
      <c r="AJ125" s="169">
        <v>0.94199999999999995</v>
      </c>
      <c r="AK125" s="1124">
        <v>0.93200000000000005</v>
      </c>
      <c r="AL125" s="1125">
        <v>0.93300000000000005</v>
      </c>
      <c r="AM125" s="1125">
        <v>0.93600000000000005</v>
      </c>
      <c r="AN125" s="1125">
        <v>0.93300000000000005</v>
      </c>
      <c r="AO125" s="1125">
        <v>0.92800000000000005</v>
      </c>
      <c r="AP125" s="154">
        <v>0.92300000000000004</v>
      </c>
      <c r="AQ125" s="154">
        <v>0.92600000000000005</v>
      </c>
      <c r="AR125" s="154">
        <v>0.92900000000000005</v>
      </c>
      <c r="AS125" s="169">
        <v>0.93600000000000005</v>
      </c>
      <c r="AT125" s="532">
        <v>1.028</v>
      </c>
      <c r="AU125" s="168">
        <v>1.0309999999999999</v>
      </c>
      <c r="AV125" s="154">
        <v>1.0329999999999999</v>
      </c>
      <c r="AW125" s="661">
        <v>1.0349999999999999</v>
      </c>
      <c r="AX125" s="153">
        <v>0.93600000000000005</v>
      </c>
      <c r="AY125" s="168">
        <v>0.93600000000000005</v>
      </c>
      <c r="AZ125" s="168">
        <v>0.93300000000000005</v>
      </c>
      <c r="BA125" s="168">
        <v>0.94199999999999995</v>
      </c>
      <c r="BB125" s="168">
        <v>0.94199999999999995</v>
      </c>
      <c r="BC125" s="169">
        <v>0.94199999999999995</v>
      </c>
    </row>
    <row r="126" spans="1:133" s="12" customFormat="1" ht="15" customHeight="1" x14ac:dyDescent="0.3">
      <c r="A126" s="185" t="s">
        <v>49</v>
      </c>
      <c r="B126" s="184" t="s">
        <v>6</v>
      </c>
      <c r="C126" s="188" t="s">
        <v>156</v>
      </c>
      <c r="D126" s="197" t="s">
        <v>7</v>
      </c>
      <c r="E126" s="533">
        <f t="shared" si="92"/>
        <v>0.83803829787234041</v>
      </c>
      <c r="F126" s="166">
        <f t="shared" si="93"/>
        <v>9.1350000000000042E-3</v>
      </c>
      <c r="G126" s="166">
        <f t="shared" si="94"/>
        <v>0.81</v>
      </c>
      <c r="H126" s="167">
        <f t="shared" si="95"/>
        <v>0.92500000000000004</v>
      </c>
      <c r="I126" s="479">
        <v>0.83899999999999997</v>
      </c>
      <c r="J126" s="480">
        <v>0.83399999999999996</v>
      </c>
      <c r="K126" s="480">
        <v>0.83499999999999996</v>
      </c>
      <c r="L126" s="480">
        <v>0.83599999999999997</v>
      </c>
      <c r="M126" s="164">
        <v>0.82099999999999995</v>
      </c>
      <c r="N126" s="166">
        <v>0.81</v>
      </c>
      <c r="O126" s="165">
        <v>0.81100000000000005</v>
      </c>
      <c r="P126" s="479">
        <v>0.82799999999999996</v>
      </c>
      <c r="Q126" s="480">
        <v>0.81599999999999995</v>
      </c>
      <c r="R126" s="480">
        <v>0.84499999999999997</v>
      </c>
      <c r="S126" s="480">
        <v>0.84499999999999997</v>
      </c>
      <c r="T126" s="480">
        <v>0.84199999999999997</v>
      </c>
      <c r="U126" s="480">
        <v>0.84199999999999997</v>
      </c>
      <c r="V126" s="164">
        <v>0.83899999999999997</v>
      </c>
      <c r="W126" s="164">
        <v>0.83899999999999997</v>
      </c>
      <c r="X126" s="969">
        <v>0.83499999999999996</v>
      </c>
      <c r="Y126" s="969">
        <v>0.83499999999999996</v>
      </c>
      <c r="Z126" s="164">
        <v>0.82399999999999995</v>
      </c>
      <c r="AA126" s="164">
        <v>0.82399999999999995</v>
      </c>
      <c r="AB126" s="164">
        <v>0.82499999999999996</v>
      </c>
      <c r="AC126" s="164">
        <v>0.82099999999999995</v>
      </c>
      <c r="AD126" s="165">
        <v>0.83799999999999997</v>
      </c>
      <c r="AE126" s="64">
        <v>0.84199999999999997</v>
      </c>
      <c r="AF126" s="65">
        <v>0.84199999999999997</v>
      </c>
      <c r="AG126" s="65">
        <v>0.84</v>
      </c>
      <c r="AH126" s="904">
        <v>0.84799999999999998</v>
      </c>
      <c r="AI126" s="164">
        <v>0.84799999999999998</v>
      </c>
      <c r="AJ126" s="165">
        <v>0.84799999999999998</v>
      </c>
      <c r="AK126" s="519">
        <v>0.83879999999999999</v>
      </c>
      <c r="AL126" s="520">
        <v>0.8397</v>
      </c>
      <c r="AM126" s="520">
        <v>0.84240000000000004</v>
      </c>
      <c r="AN126" s="520">
        <v>0.8397</v>
      </c>
      <c r="AO126" s="520">
        <v>0.83520000000000005</v>
      </c>
      <c r="AP126" s="65">
        <v>0.83099999999999996</v>
      </c>
      <c r="AQ126" s="65">
        <v>0.83299999999999996</v>
      </c>
      <c r="AR126" s="65">
        <v>0.83599999999999997</v>
      </c>
      <c r="AS126" s="165">
        <v>0.84199999999999997</v>
      </c>
      <c r="AT126" s="534">
        <v>0.92500000000000004</v>
      </c>
      <c r="AU126" s="164">
        <v>0.83399999999999996</v>
      </c>
      <c r="AV126" s="65">
        <v>0.83499999999999996</v>
      </c>
      <c r="AW126" s="66">
        <v>0.83599999999999997</v>
      </c>
      <c r="AX126" s="64">
        <v>0.84199999999999997</v>
      </c>
      <c r="AY126" s="164">
        <v>0.84199999999999997</v>
      </c>
      <c r="AZ126" s="164">
        <v>0.84</v>
      </c>
      <c r="BA126" s="164">
        <v>0.84799999999999998</v>
      </c>
      <c r="BB126" s="164">
        <v>0.84799999999999998</v>
      </c>
      <c r="BC126" s="165">
        <v>0.84799999999999998</v>
      </c>
    </row>
    <row r="127" spans="1:133" s="12" customFormat="1" ht="15" customHeight="1" x14ac:dyDescent="0.3">
      <c r="A127" s="185" t="s">
        <v>100</v>
      </c>
      <c r="B127" s="184" t="s">
        <v>39</v>
      </c>
      <c r="C127" s="188" t="s">
        <v>93</v>
      </c>
      <c r="D127" s="198" t="s">
        <v>55</v>
      </c>
      <c r="E127" s="318">
        <f t="shared" si="92"/>
        <v>65.261170212765961</v>
      </c>
      <c r="F127" s="162">
        <f t="shared" si="93"/>
        <v>42.603031250000001</v>
      </c>
      <c r="G127" s="162">
        <f t="shared" si="94"/>
        <v>3.25</v>
      </c>
      <c r="H127" s="163">
        <f t="shared" si="95"/>
        <v>240</v>
      </c>
      <c r="I127" s="523">
        <v>3.25</v>
      </c>
      <c r="J127" s="524">
        <v>4.88</v>
      </c>
      <c r="K127" s="524">
        <v>7.18</v>
      </c>
      <c r="L127" s="524">
        <v>9.75</v>
      </c>
      <c r="M127" s="524">
        <v>17.38</v>
      </c>
      <c r="N127" s="524">
        <v>23.1</v>
      </c>
      <c r="O127" s="525">
        <v>37.799999999999997</v>
      </c>
      <c r="P127" s="974">
        <v>14.82</v>
      </c>
      <c r="Q127" s="975">
        <v>19.95</v>
      </c>
      <c r="R127" s="975">
        <v>28.5</v>
      </c>
      <c r="S127" s="975">
        <v>28.5</v>
      </c>
      <c r="T127" s="975">
        <v>37.049999999999997</v>
      </c>
      <c r="U127" s="975">
        <v>37.049999999999997</v>
      </c>
      <c r="V127" s="975">
        <v>45.6</v>
      </c>
      <c r="W127" s="975">
        <v>45.6</v>
      </c>
      <c r="X127" s="970">
        <v>56.05</v>
      </c>
      <c r="Y127" s="970">
        <v>56.05</v>
      </c>
      <c r="Z127" s="975">
        <v>59</v>
      </c>
      <c r="AA127" s="975">
        <v>61.95</v>
      </c>
      <c r="AB127" s="975">
        <v>67.849999999999994</v>
      </c>
      <c r="AC127" s="975">
        <v>88.5</v>
      </c>
      <c r="AD127" s="976">
        <v>118</v>
      </c>
      <c r="AE127" s="59">
        <v>103.3</v>
      </c>
      <c r="AF127" s="60">
        <v>118</v>
      </c>
      <c r="AG127" s="60">
        <v>141.6</v>
      </c>
      <c r="AH127" s="977">
        <v>196.8</v>
      </c>
      <c r="AI127" s="975">
        <v>210</v>
      </c>
      <c r="AJ127" s="976">
        <v>240</v>
      </c>
      <c r="AK127" s="523">
        <v>3.8610000000000002</v>
      </c>
      <c r="AL127" s="524">
        <v>5.8500000000000005</v>
      </c>
      <c r="AM127" s="524">
        <v>8.61</v>
      </c>
      <c r="AN127" s="524">
        <v>10.618999999999998</v>
      </c>
      <c r="AO127" s="524">
        <v>13.324999999999999</v>
      </c>
      <c r="AP127" s="60">
        <v>19</v>
      </c>
      <c r="AQ127" s="60">
        <v>23</v>
      </c>
      <c r="AR127" s="60">
        <v>25.4</v>
      </c>
      <c r="AS127" s="976">
        <v>39.700000000000003</v>
      </c>
      <c r="AT127" s="974">
        <v>4.0999999999999996</v>
      </c>
      <c r="AU127" s="975">
        <v>6.2</v>
      </c>
      <c r="AV127" s="60">
        <v>9.1</v>
      </c>
      <c r="AW127" s="61">
        <v>11.3</v>
      </c>
      <c r="AX127" s="59">
        <v>103.3</v>
      </c>
      <c r="AY127" s="975">
        <v>118</v>
      </c>
      <c r="AZ127" s="975">
        <v>141.6</v>
      </c>
      <c r="BA127" s="975">
        <v>196.8</v>
      </c>
      <c r="BB127" s="975">
        <v>210</v>
      </c>
      <c r="BC127" s="976">
        <v>240</v>
      </c>
    </row>
    <row r="128" spans="1:133" s="12" customFormat="1" ht="15" customHeight="1" x14ac:dyDescent="0.3">
      <c r="A128" s="185" t="s">
        <v>9</v>
      </c>
      <c r="B128" s="184" t="s">
        <v>40</v>
      </c>
      <c r="C128" s="188" t="s">
        <v>94</v>
      </c>
      <c r="D128" s="211" t="s">
        <v>56</v>
      </c>
      <c r="E128" s="802">
        <f t="shared" si="92"/>
        <v>0.52344411833773552</v>
      </c>
      <c r="F128" s="803">
        <f t="shared" si="93"/>
        <v>8.3121135096135015E-2</v>
      </c>
      <c r="G128" s="803">
        <f t="shared" si="94"/>
        <v>0.32533333333333331</v>
      </c>
      <c r="H128" s="804">
        <f t="shared" si="95"/>
        <v>0.63</v>
      </c>
      <c r="I128" s="946">
        <v>0.32828282828282829</v>
      </c>
      <c r="J128" s="947">
        <v>0.32533333333333331</v>
      </c>
      <c r="K128" s="947">
        <v>0.34190476190476188</v>
      </c>
      <c r="L128" s="947">
        <v>0.37644787644787647</v>
      </c>
      <c r="M128" s="947">
        <v>0.49657142857142855</v>
      </c>
      <c r="N128" s="947">
        <v>0.51333333333333342</v>
      </c>
      <c r="O128" s="948">
        <v>0.63</v>
      </c>
      <c r="P128" s="946">
        <v>0.57000000000000006</v>
      </c>
      <c r="Q128" s="947">
        <v>0.56999999999999995</v>
      </c>
      <c r="R128" s="947">
        <v>0.56999999999999995</v>
      </c>
      <c r="S128" s="947">
        <v>0.56999999999999995</v>
      </c>
      <c r="T128" s="947">
        <v>0.56999999999999995</v>
      </c>
      <c r="U128" s="947">
        <v>0.56999999999999995</v>
      </c>
      <c r="V128" s="947">
        <v>0.57000000000000006</v>
      </c>
      <c r="W128" s="947">
        <v>0.56999999999999995</v>
      </c>
      <c r="X128" s="970">
        <v>0.59</v>
      </c>
      <c r="Y128" s="970">
        <v>0.59</v>
      </c>
      <c r="Z128" s="947">
        <v>0.59</v>
      </c>
      <c r="AA128" s="947">
        <v>0.59000000000000008</v>
      </c>
      <c r="AB128" s="947">
        <v>0.59</v>
      </c>
      <c r="AC128" s="947">
        <v>0.59</v>
      </c>
      <c r="AD128" s="948">
        <v>0.59</v>
      </c>
      <c r="AE128" s="59">
        <v>0.59</v>
      </c>
      <c r="AF128" s="60">
        <v>0.59</v>
      </c>
      <c r="AG128" s="60">
        <v>0.59</v>
      </c>
      <c r="AH128" s="949">
        <v>0.60000000000000009</v>
      </c>
      <c r="AI128" s="947">
        <v>0.6</v>
      </c>
      <c r="AJ128" s="948">
        <v>0.6</v>
      </c>
      <c r="AK128" s="946">
        <v>0.39</v>
      </c>
      <c r="AL128" s="947">
        <v>0.39</v>
      </c>
      <c r="AM128" s="947">
        <v>0.41</v>
      </c>
      <c r="AN128" s="947">
        <v>0.41</v>
      </c>
      <c r="AO128" s="947">
        <v>0.41</v>
      </c>
      <c r="AP128" s="60">
        <v>0.5</v>
      </c>
      <c r="AQ128" s="60">
        <v>0.51</v>
      </c>
      <c r="AR128" s="60">
        <v>0.51</v>
      </c>
      <c r="AS128" s="948">
        <v>0.63</v>
      </c>
      <c r="AT128" s="946">
        <v>0.39</v>
      </c>
      <c r="AU128" s="947">
        <v>0.39</v>
      </c>
      <c r="AV128" s="60">
        <v>0.41</v>
      </c>
      <c r="AW128" s="61">
        <v>0.41</v>
      </c>
      <c r="AX128" s="59">
        <v>0.59</v>
      </c>
      <c r="AY128" s="947">
        <v>0.59</v>
      </c>
      <c r="AZ128" s="947">
        <v>0.59</v>
      </c>
      <c r="BA128" s="947">
        <v>0.6</v>
      </c>
      <c r="BB128" s="947">
        <v>0.6</v>
      </c>
      <c r="BC128" s="948">
        <v>0.6</v>
      </c>
    </row>
    <row r="129" spans="1:127" s="12" customFormat="1" ht="15" customHeight="1" x14ac:dyDescent="0.3">
      <c r="A129" s="185" t="s">
        <v>10</v>
      </c>
      <c r="B129" s="184" t="s">
        <v>41</v>
      </c>
      <c r="C129" s="188" t="s">
        <v>156</v>
      </c>
      <c r="D129" s="200" t="s">
        <v>152</v>
      </c>
      <c r="E129" s="318">
        <f t="shared" si="92"/>
        <v>1</v>
      </c>
      <c r="F129" s="162">
        <f t="shared" si="93"/>
        <v>0</v>
      </c>
      <c r="G129" s="805">
        <f t="shared" si="94"/>
        <v>1</v>
      </c>
      <c r="H129" s="806">
        <f t="shared" si="95"/>
        <v>1</v>
      </c>
      <c r="I129" s="534">
        <v>1</v>
      </c>
      <c r="J129" s="164">
        <v>1</v>
      </c>
      <c r="K129" s="164">
        <v>1</v>
      </c>
      <c r="L129" s="164">
        <v>1</v>
      </c>
      <c r="M129" s="164">
        <v>1</v>
      </c>
      <c r="N129" s="164">
        <v>1</v>
      </c>
      <c r="O129" s="165">
        <v>1</v>
      </c>
      <c r="P129" s="534">
        <v>1</v>
      </c>
      <c r="Q129" s="164">
        <v>1</v>
      </c>
      <c r="R129" s="164">
        <v>1</v>
      </c>
      <c r="S129" s="164">
        <v>1</v>
      </c>
      <c r="T129" s="164">
        <v>1</v>
      </c>
      <c r="U129" s="164">
        <v>1</v>
      </c>
      <c r="V129" s="164">
        <v>1</v>
      </c>
      <c r="W129" s="164">
        <v>1</v>
      </c>
      <c r="X129" s="971">
        <v>1</v>
      </c>
      <c r="Y129" s="971">
        <v>1</v>
      </c>
      <c r="Z129" s="164">
        <v>1</v>
      </c>
      <c r="AA129" s="164">
        <v>1</v>
      </c>
      <c r="AB129" s="164">
        <v>1</v>
      </c>
      <c r="AC129" s="164">
        <v>1</v>
      </c>
      <c r="AD129" s="165">
        <v>1</v>
      </c>
      <c r="AE129" s="71">
        <v>1</v>
      </c>
      <c r="AF129" s="69">
        <v>1</v>
      </c>
      <c r="AG129" s="69">
        <v>1</v>
      </c>
      <c r="AH129" s="904">
        <v>1</v>
      </c>
      <c r="AI129" s="164">
        <v>1</v>
      </c>
      <c r="AJ129" s="165">
        <v>1</v>
      </c>
      <c r="AK129" s="978">
        <v>1</v>
      </c>
      <c r="AL129" s="979">
        <v>1</v>
      </c>
      <c r="AM129" s="979">
        <v>1</v>
      </c>
      <c r="AN129" s="979">
        <v>1</v>
      </c>
      <c r="AO129" s="979">
        <v>1</v>
      </c>
      <c r="AP129" s="69">
        <v>1</v>
      </c>
      <c r="AQ129" s="69">
        <v>1</v>
      </c>
      <c r="AR129" s="69">
        <v>1</v>
      </c>
      <c r="AS129" s="165">
        <v>1</v>
      </c>
      <c r="AT129" s="534">
        <v>1</v>
      </c>
      <c r="AU129" s="164">
        <v>1</v>
      </c>
      <c r="AV129" s="69">
        <v>1</v>
      </c>
      <c r="AW129" s="70">
        <v>1</v>
      </c>
      <c r="AX129" s="71">
        <v>1</v>
      </c>
      <c r="AY129" s="164">
        <v>1</v>
      </c>
      <c r="AZ129" s="164">
        <v>1</v>
      </c>
      <c r="BA129" s="164">
        <v>1</v>
      </c>
      <c r="BB129" s="164">
        <v>1</v>
      </c>
      <c r="BC129" s="165">
        <v>1</v>
      </c>
    </row>
    <row r="130" spans="1:127" s="770" customFormat="1" ht="15" customHeight="1" x14ac:dyDescent="0.3">
      <c r="A130" s="740" t="s">
        <v>50</v>
      </c>
      <c r="B130" s="184" t="s">
        <v>42</v>
      </c>
      <c r="C130" s="741" t="s">
        <v>95</v>
      </c>
      <c r="D130" s="742" t="s">
        <v>5</v>
      </c>
      <c r="E130" s="217">
        <f t="shared" si="92"/>
        <v>112.46382978723406</v>
      </c>
      <c r="F130" s="227">
        <f t="shared" si="93"/>
        <v>69.713875000000044</v>
      </c>
      <c r="G130" s="227">
        <f t="shared" si="94"/>
        <v>9.9</v>
      </c>
      <c r="H130" s="228">
        <f t="shared" si="95"/>
        <v>400</v>
      </c>
      <c r="I130" s="778">
        <v>9.9</v>
      </c>
      <c r="J130" s="227">
        <v>15</v>
      </c>
      <c r="K130" s="227">
        <v>21</v>
      </c>
      <c r="L130" s="767">
        <v>25.9</v>
      </c>
      <c r="M130" s="227">
        <v>35</v>
      </c>
      <c r="N130" s="227">
        <v>45</v>
      </c>
      <c r="O130" s="228">
        <v>60</v>
      </c>
      <c r="P130" s="217">
        <v>26</v>
      </c>
      <c r="Q130" s="227">
        <v>35</v>
      </c>
      <c r="R130" s="227">
        <v>50</v>
      </c>
      <c r="S130" s="227">
        <v>50</v>
      </c>
      <c r="T130" s="227">
        <v>65</v>
      </c>
      <c r="U130" s="227">
        <v>65</v>
      </c>
      <c r="V130" s="227">
        <v>80</v>
      </c>
      <c r="W130" s="227">
        <v>80</v>
      </c>
      <c r="X130" s="967">
        <v>95</v>
      </c>
      <c r="Y130" s="967">
        <v>95</v>
      </c>
      <c r="Z130" s="227">
        <v>100</v>
      </c>
      <c r="AA130" s="227">
        <v>105</v>
      </c>
      <c r="AB130" s="227">
        <v>115</v>
      </c>
      <c r="AC130" s="227">
        <v>150</v>
      </c>
      <c r="AD130" s="228">
        <v>200</v>
      </c>
      <c r="AE130" s="751">
        <v>175</v>
      </c>
      <c r="AF130" s="752">
        <v>200</v>
      </c>
      <c r="AG130" s="752">
        <v>240</v>
      </c>
      <c r="AH130" s="730">
        <v>328</v>
      </c>
      <c r="AI130" s="227">
        <v>350</v>
      </c>
      <c r="AJ130" s="228">
        <v>400</v>
      </c>
      <c r="AK130" s="980">
        <v>10.5</v>
      </c>
      <c r="AL130" s="981">
        <v>15</v>
      </c>
      <c r="AM130" s="981">
        <v>21</v>
      </c>
      <c r="AN130" s="981">
        <v>25.9</v>
      </c>
      <c r="AO130" s="1123">
        <v>32.5</v>
      </c>
      <c r="AP130" s="752">
        <v>38</v>
      </c>
      <c r="AQ130" s="752">
        <v>45</v>
      </c>
      <c r="AR130" s="752">
        <v>49.9</v>
      </c>
      <c r="AS130" s="228">
        <v>63</v>
      </c>
      <c r="AT130" s="217">
        <v>10.5</v>
      </c>
      <c r="AU130" s="227">
        <v>15.9</v>
      </c>
      <c r="AV130" s="752">
        <v>22.3</v>
      </c>
      <c r="AW130" s="768">
        <v>27.5</v>
      </c>
      <c r="AX130" s="751">
        <v>175</v>
      </c>
      <c r="AY130" s="227">
        <v>200</v>
      </c>
      <c r="AZ130" s="227">
        <v>240</v>
      </c>
      <c r="BA130" s="227">
        <v>328</v>
      </c>
      <c r="BB130" s="227">
        <v>350</v>
      </c>
      <c r="BC130" s="228">
        <v>400</v>
      </c>
    </row>
    <row r="131" spans="1:127" s="12" customFormat="1" ht="15" customHeight="1" x14ac:dyDescent="0.3">
      <c r="A131" s="185" t="s">
        <v>51</v>
      </c>
      <c r="B131" s="184" t="s">
        <v>43</v>
      </c>
      <c r="C131" s="188" t="s">
        <v>95</v>
      </c>
      <c r="D131" s="198" t="s">
        <v>47</v>
      </c>
      <c r="E131" s="318">
        <f t="shared" si="92"/>
        <v>95.598829787234052</v>
      </c>
      <c r="F131" s="162">
        <f t="shared" si="93"/>
        <v>59.257018750000007</v>
      </c>
      <c r="G131" s="162">
        <f t="shared" si="94"/>
        <v>8.4150000000000009</v>
      </c>
      <c r="H131" s="163">
        <f t="shared" si="95"/>
        <v>340</v>
      </c>
      <c r="I131" s="318">
        <v>8.4150000000000009</v>
      </c>
      <c r="J131" s="162">
        <v>12.75</v>
      </c>
      <c r="K131" s="162">
        <v>17.849999999999998</v>
      </c>
      <c r="L131" s="162">
        <v>22.014999999999997</v>
      </c>
      <c r="M131" s="162">
        <v>29.75</v>
      </c>
      <c r="N131" s="162">
        <v>38.25</v>
      </c>
      <c r="O131" s="163">
        <v>51</v>
      </c>
      <c r="P131" s="318">
        <v>22.099999999999998</v>
      </c>
      <c r="Q131" s="162">
        <v>29.75</v>
      </c>
      <c r="R131" s="162">
        <v>42.5</v>
      </c>
      <c r="S131" s="162">
        <v>42.5</v>
      </c>
      <c r="T131" s="162">
        <v>55.25</v>
      </c>
      <c r="U131" s="162">
        <v>55.25</v>
      </c>
      <c r="V131" s="162">
        <v>68</v>
      </c>
      <c r="W131" s="162">
        <v>68</v>
      </c>
      <c r="X131" s="972">
        <v>80.75</v>
      </c>
      <c r="Y131" s="972">
        <v>80.75</v>
      </c>
      <c r="Z131" s="162">
        <v>85</v>
      </c>
      <c r="AA131" s="162">
        <v>89.25</v>
      </c>
      <c r="AB131" s="162">
        <v>97.75</v>
      </c>
      <c r="AC131" s="162">
        <v>127.5</v>
      </c>
      <c r="AD131" s="163">
        <v>170</v>
      </c>
      <c r="AE131" s="132">
        <v>148.80000000000001</v>
      </c>
      <c r="AF131" s="314">
        <v>170</v>
      </c>
      <c r="AG131" s="314">
        <v>204</v>
      </c>
      <c r="AH131" s="322">
        <v>278.8</v>
      </c>
      <c r="AI131" s="162">
        <v>297.5</v>
      </c>
      <c r="AJ131" s="163">
        <v>340</v>
      </c>
      <c r="AK131" s="974">
        <v>8.9250000000000007</v>
      </c>
      <c r="AL131" s="975">
        <v>12.75</v>
      </c>
      <c r="AM131" s="975">
        <v>17.849999999999998</v>
      </c>
      <c r="AN131" s="975">
        <v>22.014999999999997</v>
      </c>
      <c r="AO131" s="975">
        <v>27.625</v>
      </c>
      <c r="AP131" s="314">
        <v>32.299999999999997</v>
      </c>
      <c r="AQ131" s="314">
        <v>38.299999999999997</v>
      </c>
      <c r="AR131" s="314">
        <v>42.4</v>
      </c>
      <c r="AS131" s="163">
        <v>53.6</v>
      </c>
      <c r="AT131" s="318">
        <v>8.9</v>
      </c>
      <c r="AU131" s="162">
        <v>13.5</v>
      </c>
      <c r="AV131" s="314">
        <v>19</v>
      </c>
      <c r="AW131" s="86">
        <v>23.4</v>
      </c>
      <c r="AX131" s="132">
        <v>148.80000000000001</v>
      </c>
      <c r="AY131" s="162">
        <v>170</v>
      </c>
      <c r="AZ131" s="162">
        <v>204</v>
      </c>
      <c r="BA131" s="162">
        <v>278.8</v>
      </c>
      <c r="BB131" s="162">
        <v>297.5</v>
      </c>
      <c r="BC131" s="163">
        <v>340</v>
      </c>
    </row>
    <row r="132" spans="1:127" s="12" customFormat="1" ht="15" customHeight="1" x14ac:dyDescent="0.3">
      <c r="A132" s="185" t="s">
        <v>12</v>
      </c>
      <c r="B132" s="184" t="s">
        <v>11</v>
      </c>
      <c r="C132" s="188" t="s">
        <v>96</v>
      </c>
      <c r="D132" s="200"/>
      <c r="E132" s="807">
        <f t="shared" si="92"/>
        <v>10</v>
      </c>
      <c r="F132" s="162">
        <f t="shared" si="93"/>
        <v>0</v>
      </c>
      <c r="G132" s="805">
        <f t="shared" si="94"/>
        <v>10</v>
      </c>
      <c r="H132" s="806">
        <f t="shared" si="95"/>
        <v>10</v>
      </c>
      <c r="I132" s="534">
        <v>10</v>
      </c>
      <c r="J132" s="164">
        <v>10</v>
      </c>
      <c r="K132" s="164">
        <v>10</v>
      </c>
      <c r="L132" s="164">
        <v>10</v>
      </c>
      <c r="M132" s="164">
        <v>10</v>
      </c>
      <c r="N132" s="164">
        <v>10</v>
      </c>
      <c r="O132" s="165">
        <v>10</v>
      </c>
      <c r="P132" s="534">
        <v>10</v>
      </c>
      <c r="Q132" s="164">
        <v>10</v>
      </c>
      <c r="R132" s="164">
        <v>10</v>
      </c>
      <c r="S132" s="164">
        <v>10</v>
      </c>
      <c r="T132" s="164">
        <v>10</v>
      </c>
      <c r="U132" s="164">
        <v>10</v>
      </c>
      <c r="V132" s="164">
        <v>10</v>
      </c>
      <c r="W132" s="164">
        <v>10</v>
      </c>
      <c r="X132" s="971">
        <v>10</v>
      </c>
      <c r="Y132" s="971">
        <v>10</v>
      </c>
      <c r="Z132" s="164">
        <v>10</v>
      </c>
      <c r="AA132" s="164">
        <v>10</v>
      </c>
      <c r="AB132" s="164">
        <v>10</v>
      </c>
      <c r="AC132" s="164">
        <v>10</v>
      </c>
      <c r="AD132" s="165">
        <v>10</v>
      </c>
      <c r="AE132" s="71">
        <v>10</v>
      </c>
      <c r="AF132" s="69">
        <v>10</v>
      </c>
      <c r="AG132" s="69">
        <v>10</v>
      </c>
      <c r="AH132" s="904">
        <v>10</v>
      </c>
      <c r="AI132" s="164">
        <v>10</v>
      </c>
      <c r="AJ132" s="165">
        <v>10</v>
      </c>
      <c r="AK132" s="978">
        <v>10</v>
      </c>
      <c r="AL132" s="979">
        <v>10</v>
      </c>
      <c r="AM132" s="979">
        <v>10</v>
      </c>
      <c r="AN132" s="979">
        <v>10</v>
      </c>
      <c r="AO132" s="979">
        <v>10</v>
      </c>
      <c r="AP132" s="69">
        <v>10</v>
      </c>
      <c r="AQ132" s="69">
        <v>10</v>
      </c>
      <c r="AR132" s="69">
        <v>10</v>
      </c>
      <c r="AS132" s="165">
        <v>10</v>
      </c>
      <c r="AT132" s="534">
        <v>10</v>
      </c>
      <c r="AU132" s="164">
        <v>10</v>
      </c>
      <c r="AV132" s="69">
        <v>10</v>
      </c>
      <c r="AW132" s="70">
        <v>10</v>
      </c>
      <c r="AX132" s="71">
        <v>10</v>
      </c>
      <c r="AY132" s="164">
        <v>10</v>
      </c>
      <c r="AZ132" s="164">
        <v>10</v>
      </c>
      <c r="BA132" s="164">
        <v>10</v>
      </c>
      <c r="BB132" s="164">
        <v>10</v>
      </c>
      <c r="BC132" s="165">
        <v>10</v>
      </c>
    </row>
    <row r="133" spans="1:127" s="12" customFormat="1" ht="15" hidden="1" customHeight="1" x14ac:dyDescent="0.3">
      <c r="A133" s="185" t="s">
        <v>54</v>
      </c>
      <c r="B133" s="184" t="s">
        <v>44</v>
      </c>
      <c r="C133" s="188" t="s">
        <v>13</v>
      </c>
      <c r="D133" s="198" t="s">
        <v>14</v>
      </c>
      <c r="E133" s="533"/>
      <c r="F133" s="166"/>
      <c r="G133" s="166"/>
      <c r="H133" s="167"/>
      <c r="I133" s="534"/>
      <c r="J133" s="164"/>
      <c r="K133" s="164"/>
      <c r="L133" s="164"/>
      <c r="M133" s="164"/>
      <c r="N133" s="164"/>
      <c r="O133" s="165"/>
      <c r="P133" s="534"/>
      <c r="Q133" s="164"/>
      <c r="R133" s="164"/>
      <c r="S133" s="164"/>
      <c r="T133" s="164"/>
      <c r="U133" s="164"/>
      <c r="V133" s="164"/>
      <c r="W133" s="164"/>
      <c r="X133" s="971"/>
      <c r="Y133" s="971"/>
      <c r="Z133" s="164"/>
      <c r="AA133" s="164"/>
      <c r="AB133" s="164"/>
      <c r="AC133" s="164"/>
      <c r="AD133" s="165"/>
      <c r="AE133" s="71"/>
      <c r="AF133" s="69"/>
      <c r="AG133" s="69"/>
      <c r="AH133" s="904"/>
      <c r="AI133" s="164"/>
      <c r="AJ133" s="165"/>
      <c r="AK133" s="978"/>
      <c r="AL133" s="979"/>
      <c r="AM133" s="979"/>
      <c r="AN133" s="979"/>
      <c r="AO133" s="979"/>
      <c r="AP133" s="69"/>
      <c r="AQ133" s="69"/>
      <c r="AR133" s="69"/>
      <c r="AS133" s="165"/>
      <c r="AT133" s="534"/>
      <c r="AU133" s="164"/>
      <c r="AV133" s="69"/>
      <c r="AW133" s="70"/>
      <c r="AX133" s="71"/>
      <c r="AY133" s="164"/>
      <c r="AZ133" s="164"/>
      <c r="BA133" s="164"/>
      <c r="BB133" s="164"/>
      <c r="BC133" s="165"/>
    </row>
    <row r="134" spans="1:127" s="12" customFormat="1" ht="15" customHeight="1" x14ac:dyDescent="0.3">
      <c r="A134" s="185" t="s">
        <v>52</v>
      </c>
      <c r="B134" s="184" t="s">
        <v>45</v>
      </c>
      <c r="C134" s="188" t="s">
        <v>93</v>
      </c>
      <c r="D134" s="198" t="s">
        <v>15</v>
      </c>
      <c r="E134" s="533">
        <f>AVERAGE(I134:XY134)</f>
        <v>0.27370212765957436</v>
      </c>
      <c r="F134" s="166">
        <f>AVEDEV(I134:AV134)</f>
        <v>0.10629</v>
      </c>
      <c r="G134" s="166">
        <f t="shared" ref="G134:G135" si="96">MIN(I134:XY134)</f>
        <v>0.09</v>
      </c>
      <c r="H134" s="167">
        <f t="shared" ref="H134:H135" si="97">MAX(I134:XY134)</f>
        <v>0.63200000000000001</v>
      </c>
      <c r="I134" s="120">
        <v>0.11</v>
      </c>
      <c r="J134" s="121">
        <v>0.09</v>
      </c>
      <c r="K134" s="121">
        <v>0.14000000000000001</v>
      </c>
      <c r="L134" s="121">
        <v>0.17</v>
      </c>
      <c r="M134" s="121">
        <v>0.17299999999999999</v>
      </c>
      <c r="N134" s="121">
        <v>0.17899999999999999</v>
      </c>
      <c r="O134" s="518">
        <v>0.185</v>
      </c>
      <c r="P134" s="534">
        <v>0.17699999999999999</v>
      </c>
      <c r="Q134" s="164">
        <v>0.18099999999999999</v>
      </c>
      <c r="R134" s="164">
        <v>0.161</v>
      </c>
      <c r="S134" s="164">
        <v>0.161</v>
      </c>
      <c r="T134" s="164">
        <v>0.20899999999999999</v>
      </c>
      <c r="U134" s="164">
        <v>0.20899999999999999</v>
      </c>
      <c r="V134" s="164">
        <v>0.25800000000000001</v>
      </c>
      <c r="W134" s="164">
        <v>0.25800000000000001</v>
      </c>
      <c r="X134" s="969">
        <v>0.30599999999999999</v>
      </c>
      <c r="Y134" s="969">
        <v>0.30599999999999999</v>
      </c>
      <c r="Z134" s="164">
        <v>0.29799999999999999</v>
      </c>
      <c r="AA134" s="164">
        <v>0.29899999999999999</v>
      </c>
      <c r="AB134" s="164">
        <v>0.30099999999999999</v>
      </c>
      <c r="AC134" s="164">
        <v>0.307</v>
      </c>
      <c r="AD134" s="165">
        <v>0.314</v>
      </c>
      <c r="AE134" s="64">
        <v>0.22500000000000001</v>
      </c>
      <c r="AF134" s="65">
        <v>0.22800000000000001</v>
      </c>
      <c r="AG134" s="65">
        <v>0.23200000000000001</v>
      </c>
      <c r="AH134" s="904">
        <v>0.56200000000000006</v>
      </c>
      <c r="AI134" s="164">
        <v>0.61199999999999999</v>
      </c>
      <c r="AJ134" s="165">
        <v>0.63200000000000001</v>
      </c>
      <c r="AK134" s="519">
        <v>0.13</v>
      </c>
      <c r="AL134" s="520">
        <v>0.13</v>
      </c>
      <c r="AM134" s="520">
        <v>0.14000000000000001</v>
      </c>
      <c r="AN134" s="520">
        <v>0.14000000000000001</v>
      </c>
      <c r="AO134" s="520">
        <v>0.14000000000000001</v>
      </c>
      <c r="AP134" s="65">
        <v>0.43</v>
      </c>
      <c r="AQ134" s="65">
        <v>0.43</v>
      </c>
      <c r="AR134" s="65">
        <v>0.44</v>
      </c>
      <c r="AS134" s="165">
        <v>0.45</v>
      </c>
      <c r="AT134" s="534">
        <v>0.15</v>
      </c>
      <c r="AU134" s="164">
        <v>0.16</v>
      </c>
      <c r="AV134" s="65">
        <v>0.17</v>
      </c>
      <c r="AW134" s="66">
        <v>0.18</v>
      </c>
      <c r="AX134" s="64">
        <v>0.22500000000000001</v>
      </c>
      <c r="AY134" s="164">
        <v>0.22800000000000001</v>
      </c>
      <c r="AZ134" s="164">
        <v>0.23200000000000001</v>
      </c>
      <c r="BA134" s="164">
        <v>0.56200000000000006</v>
      </c>
      <c r="BB134" s="164">
        <v>0.61199999999999999</v>
      </c>
      <c r="BC134" s="165">
        <v>0.63200000000000001</v>
      </c>
    </row>
    <row r="135" spans="1:127" s="12" customFormat="1" ht="15" customHeight="1" x14ac:dyDescent="0.3">
      <c r="A135" s="185" t="s">
        <v>16</v>
      </c>
      <c r="B135" s="184" t="s">
        <v>46</v>
      </c>
      <c r="C135" s="188" t="s">
        <v>92</v>
      </c>
      <c r="D135" s="198" t="s">
        <v>5</v>
      </c>
      <c r="E135" s="807">
        <f>AVERAGE(I135:XY135)</f>
        <v>268.61702127659572</v>
      </c>
      <c r="F135" s="805">
        <f>AVEDEV(I135:AV135)</f>
        <v>141.5</v>
      </c>
      <c r="G135" s="805">
        <f t="shared" si="96"/>
        <v>25</v>
      </c>
      <c r="H135" s="806">
        <f t="shared" si="97"/>
        <v>944</v>
      </c>
      <c r="I135" s="534">
        <v>46</v>
      </c>
      <c r="J135" s="164">
        <v>58</v>
      </c>
      <c r="K135" s="164">
        <v>90</v>
      </c>
      <c r="L135" s="164">
        <v>110</v>
      </c>
      <c r="M135" s="164">
        <v>103</v>
      </c>
      <c r="N135" s="164">
        <v>122</v>
      </c>
      <c r="O135" s="165">
        <v>156</v>
      </c>
      <c r="P135" s="534">
        <v>133</v>
      </c>
      <c r="Q135" s="164">
        <v>141</v>
      </c>
      <c r="R135" s="164">
        <v>205</v>
      </c>
      <c r="S135" s="164">
        <v>290</v>
      </c>
      <c r="T135" s="164">
        <v>208</v>
      </c>
      <c r="U135" s="164">
        <v>293</v>
      </c>
      <c r="V135" s="164">
        <v>211</v>
      </c>
      <c r="W135" s="164">
        <v>296</v>
      </c>
      <c r="X135" s="971">
        <v>215</v>
      </c>
      <c r="Y135" s="971">
        <v>299</v>
      </c>
      <c r="Z135" s="164">
        <v>233</v>
      </c>
      <c r="AA135" s="164">
        <v>247</v>
      </c>
      <c r="AB135" s="164">
        <v>263</v>
      </c>
      <c r="AC135" s="164">
        <v>357</v>
      </c>
      <c r="AD135" s="165">
        <v>389</v>
      </c>
      <c r="AE135" s="71">
        <v>286</v>
      </c>
      <c r="AF135" s="69">
        <v>313</v>
      </c>
      <c r="AG135" s="69">
        <v>485</v>
      </c>
      <c r="AH135" s="904">
        <v>631</v>
      </c>
      <c r="AI135" s="164">
        <v>749</v>
      </c>
      <c r="AJ135" s="165">
        <v>894</v>
      </c>
      <c r="AK135" s="978">
        <v>34</v>
      </c>
      <c r="AL135" s="979">
        <v>39</v>
      </c>
      <c r="AM135" s="979">
        <v>47</v>
      </c>
      <c r="AN135" s="979">
        <v>53</v>
      </c>
      <c r="AO135" s="979">
        <v>64</v>
      </c>
      <c r="AP135" s="69">
        <v>78</v>
      </c>
      <c r="AQ135" s="69">
        <v>80</v>
      </c>
      <c r="AR135" s="69">
        <v>85</v>
      </c>
      <c r="AS135" s="165">
        <v>98</v>
      </c>
      <c r="AT135" s="534">
        <v>25</v>
      </c>
      <c r="AU135" s="164">
        <v>41</v>
      </c>
      <c r="AV135" s="69">
        <v>58</v>
      </c>
      <c r="AW135" s="70">
        <v>72</v>
      </c>
      <c r="AX135" s="71">
        <v>326</v>
      </c>
      <c r="AY135" s="164">
        <v>404</v>
      </c>
      <c r="AZ135" s="164">
        <v>530</v>
      </c>
      <c r="BA135" s="164">
        <v>906</v>
      </c>
      <c r="BB135" s="164">
        <v>918</v>
      </c>
      <c r="BC135" s="165">
        <v>944</v>
      </c>
    </row>
    <row r="136" spans="1:127" s="12" customFormat="1" ht="15" customHeight="1" thickBot="1" x14ac:dyDescent="0.35">
      <c r="A136" s="186" t="s">
        <v>154</v>
      </c>
      <c r="B136" s="187"/>
      <c r="C136" s="37" t="s">
        <v>92</v>
      </c>
      <c r="D136" s="201"/>
      <c r="E136" s="320"/>
      <c r="F136" s="323"/>
      <c r="G136" s="610"/>
      <c r="H136" s="611"/>
      <c r="I136" s="139" t="s">
        <v>17</v>
      </c>
      <c r="J136" s="133" t="s">
        <v>17</v>
      </c>
      <c r="K136" s="133" t="s">
        <v>17</v>
      </c>
      <c r="L136" s="133" t="s">
        <v>17</v>
      </c>
      <c r="M136" s="133" t="s">
        <v>17</v>
      </c>
      <c r="N136" s="133" t="s">
        <v>17</v>
      </c>
      <c r="O136" s="147" t="s">
        <v>17</v>
      </c>
      <c r="P136" s="139" t="s">
        <v>17</v>
      </c>
      <c r="Q136" s="133" t="s">
        <v>17</v>
      </c>
      <c r="R136" s="133" t="s">
        <v>17</v>
      </c>
      <c r="S136" s="133" t="s">
        <v>17</v>
      </c>
      <c r="T136" s="133" t="s">
        <v>17</v>
      </c>
      <c r="U136" s="133" t="s">
        <v>17</v>
      </c>
      <c r="V136" s="133" t="s">
        <v>17</v>
      </c>
      <c r="W136" s="133" t="s">
        <v>17</v>
      </c>
      <c r="X136" s="133" t="s">
        <v>17</v>
      </c>
      <c r="Y136" s="133" t="s">
        <v>17</v>
      </c>
      <c r="Z136" s="133" t="s">
        <v>17</v>
      </c>
      <c r="AA136" s="133" t="s">
        <v>17</v>
      </c>
      <c r="AB136" s="133" t="s">
        <v>17</v>
      </c>
      <c r="AC136" s="133" t="s">
        <v>17</v>
      </c>
      <c r="AD136" s="147" t="s">
        <v>17</v>
      </c>
      <c r="AE136" s="665" t="s">
        <v>17</v>
      </c>
      <c r="AF136" s="667" t="s">
        <v>17</v>
      </c>
      <c r="AG136" s="667" t="s">
        <v>17</v>
      </c>
      <c r="AH136" s="667" t="s">
        <v>17</v>
      </c>
      <c r="AI136" s="133" t="s">
        <v>17</v>
      </c>
      <c r="AJ136" s="147" t="s">
        <v>17</v>
      </c>
      <c r="AK136" s="665" t="s">
        <v>17</v>
      </c>
      <c r="AL136" s="667" t="s">
        <v>17</v>
      </c>
      <c r="AM136" s="667" t="s">
        <v>17</v>
      </c>
      <c r="AN136" s="667" t="s">
        <v>17</v>
      </c>
      <c r="AO136" s="667" t="s">
        <v>17</v>
      </c>
      <c r="AP136" s="667" t="s">
        <v>17</v>
      </c>
      <c r="AQ136" s="667" t="s">
        <v>17</v>
      </c>
      <c r="AR136" s="667" t="s">
        <v>17</v>
      </c>
      <c r="AS136" s="666" t="s">
        <v>17</v>
      </c>
      <c r="AT136" s="139" t="s">
        <v>17</v>
      </c>
      <c r="AU136" s="133" t="s">
        <v>17</v>
      </c>
      <c r="AV136" s="667" t="s">
        <v>17</v>
      </c>
      <c r="AW136" s="666" t="s">
        <v>17</v>
      </c>
      <c r="AX136" s="665" t="s">
        <v>17</v>
      </c>
      <c r="AY136" s="667" t="s">
        <v>17</v>
      </c>
      <c r="AZ136" s="133" t="s">
        <v>17</v>
      </c>
      <c r="BA136" s="133" t="s">
        <v>17</v>
      </c>
      <c r="BB136" s="133" t="s">
        <v>17</v>
      </c>
      <c r="BC136" s="147" t="s">
        <v>17</v>
      </c>
    </row>
    <row r="137" spans="1:127" s="7" customFormat="1" ht="15" hidden="1" customHeight="1" x14ac:dyDescent="0.3">
      <c r="A137" s="1237" t="s">
        <v>103</v>
      </c>
      <c r="B137" s="1242" t="s">
        <v>179</v>
      </c>
      <c r="C137" s="1243"/>
      <c r="D137" s="1243"/>
      <c r="E137" s="286">
        <f>AVERAGE(I137:AZ137)</f>
        <v>2.1169285714285708</v>
      </c>
      <c r="F137" s="214">
        <f t="shared" ref="F137:F141" si="98">AVEDEV(I137:BY137)</f>
        <v>1.7350510204081628</v>
      </c>
      <c r="G137" s="287">
        <f>MIN(I137:AZ137)</f>
        <v>0.218</v>
      </c>
      <c r="H137" s="288">
        <f>MAX(I137:AZ137)</f>
        <v>8.02</v>
      </c>
      <c r="I137" s="33">
        <f>0.02+(0.02*I130)</f>
        <v>0.218</v>
      </c>
      <c r="J137" s="35">
        <f t="shared" ref="J137:Q137" si="99">0.02+(0.02*J130)</f>
        <v>0.32</v>
      </c>
      <c r="K137" s="35">
        <f t="shared" si="99"/>
        <v>0.44</v>
      </c>
      <c r="L137" s="35">
        <f t="shared" si="99"/>
        <v>0.53800000000000003</v>
      </c>
      <c r="M137" s="35">
        <f t="shared" si="99"/>
        <v>0.72000000000000008</v>
      </c>
      <c r="N137" s="35">
        <f t="shared" si="99"/>
        <v>0.92</v>
      </c>
      <c r="O137" s="36">
        <f t="shared" si="99"/>
        <v>1.22</v>
      </c>
      <c r="P137" s="90">
        <f t="shared" si="99"/>
        <v>0.54</v>
      </c>
      <c r="Q137" s="106">
        <f t="shared" si="99"/>
        <v>0.72000000000000008</v>
      </c>
      <c r="R137" s="106">
        <f t="shared" ref="R137" si="100">0.02+(0.02*R130)</f>
        <v>1.02</v>
      </c>
      <c r="S137" s="106">
        <f>0.02+(0.02*T130)</f>
        <v>1.32</v>
      </c>
      <c r="T137" s="106">
        <f>0.02+(0.02*V130)</f>
        <v>1.62</v>
      </c>
      <c r="U137" s="106">
        <f t="shared" ref="U137:AJ137" si="101">0.02+(0.02*Z130)</f>
        <v>2.02</v>
      </c>
      <c r="V137" s="106">
        <f t="shared" si="101"/>
        <v>2.12</v>
      </c>
      <c r="W137" s="106">
        <f t="shared" si="101"/>
        <v>2.3200000000000003</v>
      </c>
      <c r="X137" s="106">
        <f t="shared" si="101"/>
        <v>3.02</v>
      </c>
      <c r="Y137" s="96">
        <f t="shared" si="101"/>
        <v>4.0199999999999996</v>
      </c>
      <c r="Z137" s="558">
        <f t="shared" si="101"/>
        <v>3.52</v>
      </c>
      <c r="AA137" s="34">
        <f t="shared" si="101"/>
        <v>4.0199999999999996</v>
      </c>
      <c r="AB137" s="34">
        <f t="shared" si="101"/>
        <v>4.8199999999999994</v>
      </c>
      <c r="AC137" s="34">
        <f t="shared" si="101"/>
        <v>6.58</v>
      </c>
      <c r="AD137" s="34">
        <f t="shared" si="101"/>
        <v>7.02</v>
      </c>
      <c r="AE137" s="36">
        <f t="shared" si="101"/>
        <v>8.02</v>
      </c>
      <c r="AF137" s="558">
        <f t="shared" si="101"/>
        <v>0.22999999999999998</v>
      </c>
      <c r="AG137" s="34">
        <f t="shared" si="101"/>
        <v>0.32</v>
      </c>
      <c r="AH137" s="34">
        <f t="shared" si="101"/>
        <v>0.44</v>
      </c>
      <c r="AI137" s="34">
        <f t="shared" si="101"/>
        <v>0.53800000000000003</v>
      </c>
      <c r="AJ137" s="36">
        <f t="shared" si="101"/>
        <v>0.67</v>
      </c>
    </row>
    <row r="138" spans="1:127" s="7" customFormat="1" ht="15" hidden="1" customHeight="1" thickBot="1" x14ac:dyDescent="0.35">
      <c r="A138" s="1238"/>
      <c r="B138" s="1277" t="s">
        <v>180</v>
      </c>
      <c r="C138" s="1278"/>
      <c r="D138" s="1278"/>
      <c r="E138" s="304">
        <f>AVERAGE(I138:AZ138)</f>
        <v>1058.4642857142858</v>
      </c>
      <c r="F138" s="305">
        <f t="shared" si="98"/>
        <v>867.5255102040818</v>
      </c>
      <c r="G138" s="305">
        <f>MIN(I138:AZ138)</f>
        <v>109</v>
      </c>
      <c r="H138" s="306">
        <f>MAX(I138:AZ138)</f>
        <v>4010</v>
      </c>
      <c r="I138" s="48">
        <f>10+(10*I130)</f>
        <v>109</v>
      </c>
      <c r="J138" s="49">
        <f t="shared" ref="J138:Q138" si="102">10+(10*J130)</f>
        <v>160</v>
      </c>
      <c r="K138" s="49">
        <f t="shared" si="102"/>
        <v>220</v>
      </c>
      <c r="L138" s="49">
        <f t="shared" si="102"/>
        <v>269</v>
      </c>
      <c r="M138" s="49">
        <f t="shared" si="102"/>
        <v>360</v>
      </c>
      <c r="N138" s="49">
        <f t="shared" si="102"/>
        <v>460</v>
      </c>
      <c r="O138" s="50">
        <f t="shared" si="102"/>
        <v>610</v>
      </c>
      <c r="P138" s="30">
        <f t="shared" si="102"/>
        <v>270</v>
      </c>
      <c r="Q138" s="32">
        <f t="shared" si="102"/>
        <v>360</v>
      </c>
      <c r="R138" s="32">
        <f t="shared" ref="R138" si="103">10+(10*R130)</f>
        <v>510</v>
      </c>
      <c r="S138" s="32">
        <f>10+(10*T130)</f>
        <v>660</v>
      </c>
      <c r="T138" s="32">
        <f>10+(10*V130)</f>
        <v>810</v>
      </c>
      <c r="U138" s="32">
        <f t="shared" ref="U138:AJ138" si="104">10+(10*Z130)</f>
        <v>1010</v>
      </c>
      <c r="V138" s="32">
        <f t="shared" si="104"/>
        <v>1060</v>
      </c>
      <c r="W138" s="32">
        <f t="shared" si="104"/>
        <v>1160</v>
      </c>
      <c r="X138" s="32">
        <f t="shared" si="104"/>
        <v>1510</v>
      </c>
      <c r="Y138" s="556">
        <f t="shared" si="104"/>
        <v>2010</v>
      </c>
      <c r="Z138" s="559">
        <f t="shared" si="104"/>
        <v>1760</v>
      </c>
      <c r="AA138" s="556">
        <f t="shared" si="104"/>
        <v>2010</v>
      </c>
      <c r="AB138" s="556">
        <f t="shared" si="104"/>
        <v>2410</v>
      </c>
      <c r="AC138" s="556">
        <f t="shared" si="104"/>
        <v>3290</v>
      </c>
      <c r="AD138" s="556">
        <f t="shared" si="104"/>
        <v>3510</v>
      </c>
      <c r="AE138" s="31">
        <f t="shared" si="104"/>
        <v>4010</v>
      </c>
      <c r="AF138" s="559">
        <f t="shared" si="104"/>
        <v>115</v>
      </c>
      <c r="AG138" s="556">
        <f t="shared" si="104"/>
        <v>160</v>
      </c>
      <c r="AH138" s="556">
        <f t="shared" si="104"/>
        <v>220</v>
      </c>
      <c r="AI138" s="556">
        <f t="shared" si="104"/>
        <v>269</v>
      </c>
      <c r="AJ138" s="31">
        <f t="shared" si="104"/>
        <v>335</v>
      </c>
    </row>
    <row r="139" spans="1:127" s="6" customFormat="1" ht="15" hidden="1" customHeight="1" x14ac:dyDescent="0.3">
      <c r="A139" s="1239" t="s">
        <v>90</v>
      </c>
      <c r="B139" s="1255" t="s">
        <v>181</v>
      </c>
      <c r="C139" s="1256"/>
      <c r="D139" s="285" t="s">
        <v>184</v>
      </c>
      <c r="E139" s="504">
        <f>AVERAGE(I139:BC139)</f>
        <v>1.1583035714285714</v>
      </c>
      <c r="F139" s="505">
        <f t="shared" si="98"/>
        <v>1.2570153061224451E-2</v>
      </c>
      <c r="G139" s="505">
        <f t="shared" ref="G139:G141" si="105">MIN(I139:BC139)</f>
        <v>1.125</v>
      </c>
      <c r="H139" s="506">
        <f t="shared" ref="H139:H141" si="106">MAX(I139:BC139)</f>
        <v>1.1774999999999998</v>
      </c>
      <c r="I139" s="319">
        <f>I125/0.8</f>
        <v>1.165</v>
      </c>
      <c r="J139" s="515">
        <f t="shared" ref="J139:L139" si="107">J125/0.8</f>
        <v>1.1587499999999999</v>
      </c>
      <c r="K139" s="515">
        <f t="shared" si="107"/>
        <v>1.1599999999999999</v>
      </c>
      <c r="L139" s="515">
        <f t="shared" si="107"/>
        <v>1.1612499999999999</v>
      </c>
      <c r="M139" s="515">
        <f t="shared" ref="M139:Q139" si="108">M125/0.8</f>
        <v>1.1399999999999999</v>
      </c>
      <c r="N139" s="515">
        <f t="shared" si="108"/>
        <v>1.125</v>
      </c>
      <c r="O139" s="516">
        <f t="shared" si="108"/>
        <v>1.12625</v>
      </c>
      <c r="P139" s="319">
        <f t="shared" si="108"/>
        <v>1.1499999999999999</v>
      </c>
      <c r="Q139" s="515">
        <f t="shared" si="108"/>
        <v>1.13375</v>
      </c>
      <c r="R139" s="515">
        <f t="shared" ref="R139" si="109">R125/0.8</f>
        <v>1.1737499999999998</v>
      </c>
      <c r="S139" s="515">
        <f>T125/0.8</f>
        <v>1.17</v>
      </c>
      <c r="T139" s="515">
        <f>V125/0.8</f>
        <v>1.165</v>
      </c>
      <c r="U139" s="515">
        <f t="shared" ref="U139:AJ139" si="110">Z125/0.8</f>
        <v>1.14375</v>
      </c>
      <c r="V139" s="515">
        <f t="shared" si="110"/>
        <v>1.14375</v>
      </c>
      <c r="W139" s="515">
        <f t="shared" si="110"/>
        <v>1.14625</v>
      </c>
      <c r="X139" s="515">
        <f t="shared" si="110"/>
        <v>1.1399999999999999</v>
      </c>
      <c r="Y139" s="557">
        <f t="shared" si="110"/>
        <v>1.1637500000000001</v>
      </c>
      <c r="Z139" s="560">
        <f t="shared" si="110"/>
        <v>1.17</v>
      </c>
      <c r="AA139" s="557">
        <f t="shared" si="110"/>
        <v>1.17</v>
      </c>
      <c r="AB139" s="557">
        <f t="shared" si="110"/>
        <v>1.16625</v>
      </c>
      <c r="AC139" s="557">
        <f t="shared" si="110"/>
        <v>1.1774999999999998</v>
      </c>
      <c r="AD139" s="557">
        <f t="shared" si="110"/>
        <v>1.1774999999999998</v>
      </c>
      <c r="AE139" s="516">
        <f t="shared" si="110"/>
        <v>1.1774999999999998</v>
      </c>
      <c r="AF139" s="560">
        <f t="shared" si="110"/>
        <v>1.165</v>
      </c>
      <c r="AG139" s="557">
        <f t="shared" si="110"/>
        <v>1.16625</v>
      </c>
      <c r="AH139" s="557">
        <f t="shared" si="110"/>
        <v>1.17</v>
      </c>
      <c r="AI139" s="557">
        <f t="shared" si="110"/>
        <v>1.16625</v>
      </c>
      <c r="AJ139" s="516">
        <f t="shared" si="110"/>
        <v>1.1599999999999999</v>
      </c>
      <c r="BB139" s="7"/>
      <c r="BC139" s="7"/>
      <c r="BD139" s="7"/>
      <c r="BE139" s="7"/>
      <c r="BF139" s="7"/>
      <c r="BG139" s="7"/>
      <c r="DT139" s="7"/>
      <c r="DU139" s="7"/>
      <c r="DV139" s="7"/>
      <c r="DW139" s="7"/>
    </row>
    <row r="140" spans="1:127" s="6" customFormat="1" ht="15" hidden="1" customHeight="1" x14ac:dyDescent="0.3">
      <c r="A140" s="1240"/>
      <c r="B140" s="1253" t="s">
        <v>89</v>
      </c>
      <c r="C140" s="1253"/>
      <c r="D140" s="298" t="s">
        <v>183</v>
      </c>
      <c r="E140" s="293">
        <f>AVERAGE(I140:BC140)</f>
        <v>7.2799619225153682</v>
      </c>
      <c r="F140" s="227">
        <f t="shared" si="98"/>
        <v>3.9105855272670715</v>
      </c>
      <c r="G140" s="289">
        <f t="shared" si="105"/>
        <v>1.7692307692307689</v>
      </c>
      <c r="H140" s="294">
        <f t="shared" si="106"/>
        <v>20.775862068965512</v>
      </c>
      <c r="I140" s="22">
        <f>I137/I134</f>
        <v>1.9818181818181817</v>
      </c>
      <c r="J140" s="23">
        <f t="shared" ref="J140:Q140" si="111">J137/J134</f>
        <v>3.5555555555555558</v>
      </c>
      <c r="K140" s="23">
        <f t="shared" si="111"/>
        <v>3.1428571428571428</v>
      </c>
      <c r="L140" s="23">
        <f t="shared" si="111"/>
        <v>3.164705882352941</v>
      </c>
      <c r="M140" s="23">
        <f t="shared" si="111"/>
        <v>4.1618497109826595</v>
      </c>
      <c r="N140" s="23">
        <f t="shared" si="111"/>
        <v>5.1396648044692741</v>
      </c>
      <c r="O140" s="24">
        <f t="shared" si="111"/>
        <v>6.5945945945945947</v>
      </c>
      <c r="P140" s="22">
        <f t="shared" si="111"/>
        <v>3.050847457627119</v>
      </c>
      <c r="Q140" s="23">
        <f t="shared" si="111"/>
        <v>3.9779005524861883</v>
      </c>
      <c r="R140" s="23">
        <f t="shared" ref="R140" si="112">R137/R134</f>
        <v>6.3354037267080745</v>
      </c>
      <c r="S140" s="23">
        <f>S137/T134</f>
        <v>6.3157894736842115</v>
      </c>
      <c r="T140" s="23">
        <f>T137/V134</f>
        <v>6.279069767441861</v>
      </c>
      <c r="U140" s="23">
        <f t="shared" ref="U140:AJ141" si="113">U137/Z134</f>
        <v>6.7785234899328861</v>
      </c>
      <c r="V140" s="23">
        <f t="shared" si="113"/>
        <v>7.0903010033444822</v>
      </c>
      <c r="W140" s="23">
        <f t="shared" si="113"/>
        <v>7.7076411960132907</v>
      </c>
      <c r="X140" s="23">
        <f t="shared" si="113"/>
        <v>9.8371335504886002</v>
      </c>
      <c r="Y140" s="20">
        <f t="shared" si="113"/>
        <v>12.802547770700636</v>
      </c>
      <c r="Z140" s="561">
        <f t="shared" si="113"/>
        <v>15.644444444444444</v>
      </c>
      <c r="AA140" s="20">
        <f t="shared" si="113"/>
        <v>17.631578947368418</v>
      </c>
      <c r="AB140" s="20">
        <f t="shared" si="113"/>
        <v>20.775862068965512</v>
      </c>
      <c r="AC140" s="20">
        <f t="shared" si="113"/>
        <v>11.708185053380783</v>
      </c>
      <c r="AD140" s="20">
        <f t="shared" si="113"/>
        <v>11.470588235294118</v>
      </c>
      <c r="AE140" s="24">
        <f t="shared" si="113"/>
        <v>12.689873417721518</v>
      </c>
      <c r="AF140" s="561">
        <f t="shared" si="113"/>
        <v>1.7692307692307689</v>
      </c>
      <c r="AG140" s="20">
        <f t="shared" si="113"/>
        <v>2.4615384615384617</v>
      </c>
      <c r="AH140" s="20">
        <f t="shared" si="113"/>
        <v>3.1428571428571428</v>
      </c>
      <c r="AI140" s="20">
        <f t="shared" si="113"/>
        <v>3.8428571428571425</v>
      </c>
      <c r="AJ140" s="24">
        <f t="shared" si="113"/>
        <v>4.7857142857142856</v>
      </c>
      <c r="BB140" s="7"/>
      <c r="BC140" s="7"/>
      <c r="BD140" s="7"/>
      <c r="BE140" s="7"/>
      <c r="BF140" s="7"/>
      <c r="BG140" s="7"/>
      <c r="DT140" s="7"/>
      <c r="DU140" s="7"/>
      <c r="DV140" s="7"/>
      <c r="DW140" s="7"/>
    </row>
    <row r="141" spans="1:127" s="6" customFormat="1" ht="15" hidden="1" customHeight="1" thickBot="1" x14ac:dyDescent="0.35">
      <c r="A141" s="1241"/>
      <c r="B141" s="1254"/>
      <c r="C141" s="1254"/>
      <c r="D141" s="299" t="s">
        <v>182</v>
      </c>
      <c r="E141" s="295">
        <f>AVERAGE(I141:BC141)</f>
        <v>4.0041641610418228</v>
      </c>
      <c r="F141" s="219">
        <f t="shared" si="98"/>
        <v>0.9567708123656905</v>
      </c>
      <c r="G141" s="296">
        <f t="shared" si="105"/>
        <v>2.030075187969925</v>
      </c>
      <c r="H141" s="297">
        <f t="shared" si="106"/>
        <v>6.4217252396166131</v>
      </c>
      <c r="I141" s="25">
        <f>I138/I135</f>
        <v>2.3695652173913042</v>
      </c>
      <c r="J141" s="26">
        <f t="shared" ref="J141:Q141" si="114">J138/J135</f>
        <v>2.7586206896551726</v>
      </c>
      <c r="K141" s="26">
        <f t="shared" si="114"/>
        <v>2.4444444444444446</v>
      </c>
      <c r="L141" s="26">
        <f t="shared" si="114"/>
        <v>2.4454545454545453</v>
      </c>
      <c r="M141" s="26">
        <f t="shared" si="114"/>
        <v>3.4951456310679609</v>
      </c>
      <c r="N141" s="26">
        <f t="shared" si="114"/>
        <v>3.7704918032786887</v>
      </c>
      <c r="O141" s="27">
        <f t="shared" si="114"/>
        <v>3.9102564102564101</v>
      </c>
      <c r="P141" s="25">
        <f t="shared" si="114"/>
        <v>2.030075187969925</v>
      </c>
      <c r="Q141" s="26">
        <f t="shared" si="114"/>
        <v>2.5531914893617023</v>
      </c>
      <c r="R141" s="26">
        <f t="shared" ref="R141" si="115">R138/R135</f>
        <v>2.4878048780487805</v>
      </c>
      <c r="S141" s="26">
        <f>S138/T135</f>
        <v>3.1730769230769229</v>
      </c>
      <c r="T141" s="26">
        <f>T138/V135</f>
        <v>3.8388625592417061</v>
      </c>
      <c r="U141" s="26">
        <f t="shared" si="113"/>
        <v>4.3347639484978542</v>
      </c>
      <c r="V141" s="26">
        <f t="shared" si="113"/>
        <v>4.2914979757085021</v>
      </c>
      <c r="W141" s="26">
        <f t="shared" si="113"/>
        <v>4.4106463878327</v>
      </c>
      <c r="X141" s="26">
        <f t="shared" si="113"/>
        <v>4.2296918767507004</v>
      </c>
      <c r="Y141" s="21">
        <f t="shared" si="113"/>
        <v>5.1670951156812341</v>
      </c>
      <c r="Z141" s="562">
        <f t="shared" si="113"/>
        <v>6.1538461538461542</v>
      </c>
      <c r="AA141" s="21">
        <f t="shared" si="113"/>
        <v>6.4217252396166131</v>
      </c>
      <c r="AB141" s="21">
        <f t="shared" si="113"/>
        <v>4.9690721649484537</v>
      </c>
      <c r="AC141" s="21">
        <f t="shared" si="113"/>
        <v>5.2139461172741681</v>
      </c>
      <c r="AD141" s="21">
        <f t="shared" si="113"/>
        <v>4.6862483311081444</v>
      </c>
      <c r="AE141" s="27">
        <f t="shared" si="113"/>
        <v>4.4854586129753917</v>
      </c>
      <c r="AF141" s="562">
        <f t="shared" si="113"/>
        <v>3.3823529411764706</v>
      </c>
      <c r="AG141" s="21">
        <f t="shared" si="113"/>
        <v>4.1025641025641022</v>
      </c>
      <c r="AH141" s="21">
        <f t="shared" si="113"/>
        <v>4.6808510638297873</v>
      </c>
      <c r="AI141" s="21">
        <f t="shared" si="113"/>
        <v>5.0754716981132075</v>
      </c>
      <c r="AJ141" s="27">
        <f t="shared" si="113"/>
        <v>5.234375</v>
      </c>
      <c r="BB141" s="7"/>
      <c r="BC141" s="7"/>
      <c r="BD141" s="7"/>
      <c r="BE141" s="7"/>
      <c r="BF141" s="7"/>
      <c r="BG141" s="7"/>
      <c r="DT141" s="7"/>
      <c r="DU141" s="7"/>
      <c r="DV141" s="7"/>
      <c r="DW141" s="7"/>
    </row>
    <row r="142" spans="1:127" s="6" customFormat="1" ht="30" customHeight="1" thickBot="1" x14ac:dyDescent="0.35">
      <c r="A142" s="9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T142" s="7"/>
      <c r="DU142" s="7"/>
      <c r="DV142" s="7"/>
      <c r="DW142" s="7"/>
    </row>
    <row r="143" spans="1:127" s="6" customFormat="1" ht="15" customHeight="1" thickBot="1" x14ac:dyDescent="0.35">
      <c r="A143" s="825" t="s">
        <v>591</v>
      </c>
      <c r="B143" s="254"/>
      <c r="C143" s="254"/>
      <c r="D143" s="563" t="str">
        <f>A143</f>
        <v>HERZ Energietechnik</v>
      </c>
      <c r="E143" s="1250" t="str">
        <f>A143</f>
        <v>HERZ Energietechnik</v>
      </c>
      <c r="F143" s="1251"/>
      <c r="G143" s="1251"/>
      <c r="H143" s="1252"/>
      <c r="I143" s="1263" t="s">
        <v>591</v>
      </c>
      <c r="J143" s="1264"/>
      <c r="K143" s="1264"/>
      <c r="L143" s="1264"/>
      <c r="M143" s="1265"/>
      <c r="N143" s="1263" t="s">
        <v>591</v>
      </c>
      <c r="O143" s="1264"/>
      <c r="P143" s="1264"/>
      <c r="Q143" s="1264"/>
      <c r="R143" s="1265"/>
      <c r="S143" s="1191" t="str">
        <f>A143</f>
        <v>HERZ Energietechnik</v>
      </c>
      <c r="T143" s="1192"/>
      <c r="U143" s="1192"/>
      <c r="V143" s="1192"/>
      <c r="W143" s="1192"/>
      <c r="X143" s="1192"/>
      <c r="Y143" s="1192"/>
      <c r="Z143" s="1193"/>
      <c r="AA143" s="1191" t="s">
        <v>591</v>
      </c>
      <c r="AB143" s="1192"/>
      <c r="AC143" s="1193"/>
      <c r="AD143" s="1191" t="s">
        <v>591</v>
      </c>
      <c r="AE143" s="1192"/>
      <c r="AF143" s="1192"/>
      <c r="AG143" s="1192"/>
      <c r="AH143" s="1192"/>
      <c r="AI143" s="1192"/>
      <c r="AJ143" s="1192"/>
      <c r="AK143" s="1192"/>
      <c r="AL143" s="1192"/>
      <c r="AM143" s="1192"/>
      <c r="AN143" s="1192"/>
      <c r="AO143" s="1192"/>
      <c r="AP143" s="1192"/>
      <c r="AQ143" s="1192"/>
      <c r="AR143" s="1192"/>
      <c r="AS143" s="1192"/>
      <c r="AT143" s="1192"/>
      <c r="AU143" s="1192"/>
      <c r="AV143" s="1192"/>
      <c r="AW143" s="1192"/>
      <c r="AX143" s="1192"/>
      <c r="AY143" s="1192"/>
      <c r="AZ143" s="1192"/>
      <c r="BA143" s="1193"/>
      <c r="BB143" s="1214" t="s">
        <v>591</v>
      </c>
      <c r="BC143" s="1215"/>
      <c r="BD143" s="1392" t="s">
        <v>591</v>
      </c>
      <c r="BE143" s="1393"/>
      <c r="BF143" s="1393"/>
      <c r="BG143" s="1393"/>
      <c r="BH143" s="1393"/>
      <c r="BI143" s="1393"/>
      <c r="BJ143" s="1393"/>
      <c r="BK143" s="1393"/>
      <c r="BL143" s="1394"/>
      <c r="BM143" s="1392" t="s">
        <v>591</v>
      </c>
      <c r="BN143" s="1393"/>
      <c r="BO143" s="1393"/>
      <c r="BP143" s="1393"/>
      <c r="BQ143" s="1393"/>
      <c r="BR143" s="1393"/>
      <c r="BS143" s="1393"/>
      <c r="BT143" s="1393"/>
      <c r="BU143" s="1394"/>
      <c r="BV143" s="1191" t="s">
        <v>591</v>
      </c>
      <c r="BW143" s="1192"/>
      <c r="BX143" s="1193"/>
      <c r="BY143" s="1392" t="s">
        <v>591</v>
      </c>
      <c r="BZ143" s="1393"/>
      <c r="CA143" s="1393"/>
      <c r="CB143" s="1393"/>
      <c r="CC143" s="1393"/>
      <c r="CD143" s="1393"/>
      <c r="CE143" s="1393"/>
      <c r="CF143" s="1393"/>
      <c r="CG143" s="1393"/>
      <c r="CH143" s="1393"/>
      <c r="CI143" s="1393"/>
      <c r="CJ143" s="1393"/>
      <c r="CK143" s="1393"/>
      <c r="CL143" s="1393"/>
      <c r="CM143" s="1393"/>
      <c r="CN143" s="1393"/>
      <c r="CO143" s="1393"/>
      <c r="CP143" s="1393"/>
      <c r="CQ143" s="1393"/>
      <c r="CR143" s="1394"/>
      <c r="DT143" s="7"/>
      <c r="DU143" s="7"/>
      <c r="DV143" s="7"/>
      <c r="DW143" s="7"/>
    </row>
    <row r="144" spans="1:127" s="7" customFormat="1" ht="40.049999999999997" customHeight="1" thickBot="1" x14ac:dyDescent="0.35">
      <c r="A144" s="1257">
        <f>COUNTA(I144:CA144)</f>
        <v>71</v>
      </c>
      <c r="B144" s="1258"/>
      <c r="C144" s="1259"/>
      <c r="D144" s="529" t="s">
        <v>0</v>
      </c>
      <c r="E144" s="247" t="s">
        <v>75</v>
      </c>
      <c r="F144" s="790" t="s">
        <v>546</v>
      </c>
      <c r="G144" s="192" t="s">
        <v>76</v>
      </c>
      <c r="H144" s="345" t="s">
        <v>77</v>
      </c>
      <c r="I144" s="527" t="s">
        <v>581</v>
      </c>
      <c r="J144" s="835" t="s">
        <v>582</v>
      </c>
      <c r="K144" s="835" t="s">
        <v>583</v>
      </c>
      <c r="L144" s="835" t="s">
        <v>584</v>
      </c>
      <c r="M144" s="834" t="s">
        <v>585</v>
      </c>
      <c r="N144" s="528" t="s">
        <v>586</v>
      </c>
      <c r="O144" s="835" t="s">
        <v>587</v>
      </c>
      <c r="P144" s="835" t="s">
        <v>588</v>
      </c>
      <c r="Q144" s="835" t="s">
        <v>589</v>
      </c>
      <c r="R144" s="834" t="s">
        <v>590</v>
      </c>
      <c r="S144" s="528" t="s">
        <v>573</v>
      </c>
      <c r="T144" s="835" t="s">
        <v>574</v>
      </c>
      <c r="U144" s="835" t="s">
        <v>575</v>
      </c>
      <c r="V144" s="835" t="s">
        <v>576</v>
      </c>
      <c r="W144" s="835" t="s">
        <v>577</v>
      </c>
      <c r="X144" s="835" t="s">
        <v>578</v>
      </c>
      <c r="Y144" s="835" t="s">
        <v>579</v>
      </c>
      <c r="Z144" s="956" t="s">
        <v>580</v>
      </c>
      <c r="AA144" s="941" t="s">
        <v>661</v>
      </c>
      <c r="AB144" s="942" t="s">
        <v>662</v>
      </c>
      <c r="AC144" s="957" t="s">
        <v>663</v>
      </c>
      <c r="AD144" s="941" t="s">
        <v>664</v>
      </c>
      <c r="AE144" s="942" t="s">
        <v>665</v>
      </c>
      <c r="AF144" s="942" t="s">
        <v>666</v>
      </c>
      <c r="AG144" s="942" t="s">
        <v>667</v>
      </c>
      <c r="AH144" s="942" t="s">
        <v>668</v>
      </c>
      <c r="AI144" s="942" t="s">
        <v>695</v>
      </c>
      <c r="AJ144" s="942" t="s">
        <v>669</v>
      </c>
      <c r="AK144" s="942" t="s">
        <v>670</v>
      </c>
      <c r="AL144" s="942" t="s">
        <v>671</v>
      </c>
      <c r="AM144" s="942" t="s">
        <v>672</v>
      </c>
      <c r="AN144" s="942" t="s">
        <v>673</v>
      </c>
      <c r="AO144" s="942" t="s">
        <v>674</v>
      </c>
      <c r="AP144" s="942" t="s">
        <v>675</v>
      </c>
      <c r="AQ144" s="942" t="s">
        <v>676</v>
      </c>
      <c r="AR144" s="942" t="s">
        <v>677</v>
      </c>
      <c r="AS144" s="942" t="s">
        <v>678</v>
      </c>
      <c r="AT144" s="942" t="s">
        <v>679</v>
      </c>
      <c r="AU144" s="942" t="s">
        <v>680</v>
      </c>
      <c r="AV144" s="942" t="s">
        <v>681</v>
      </c>
      <c r="AW144" s="942" t="s">
        <v>682</v>
      </c>
      <c r="AX144" s="942" t="s">
        <v>683</v>
      </c>
      <c r="AY144" s="942" t="s">
        <v>684</v>
      </c>
      <c r="AZ144" s="942" t="s">
        <v>685</v>
      </c>
      <c r="BA144" s="957" t="s">
        <v>686</v>
      </c>
      <c r="BB144" s="941" t="s">
        <v>688</v>
      </c>
      <c r="BC144" s="943" t="s">
        <v>689</v>
      </c>
      <c r="BD144" s="528" t="s">
        <v>941</v>
      </c>
      <c r="BE144" s="1081" t="s">
        <v>942</v>
      </c>
      <c r="BF144" s="1081" t="s">
        <v>943</v>
      </c>
      <c r="BG144" s="1081" t="s">
        <v>944</v>
      </c>
      <c r="BH144" s="1081" t="s">
        <v>945</v>
      </c>
      <c r="BI144" s="1081" t="s">
        <v>946</v>
      </c>
      <c r="BJ144" s="1081" t="s">
        <v>947</v>
      </c>
      <c r="BK144" s="1081" t="s">
        <v>948</v>
      </c>
      <c r="BL144" s="89" t="s">
        <v>949</v>
      </c>
      <c r="BM144" s="528" t="s">
        <v>950</v>
      </c>
      <c r="BN144" s="1081" t="s">
        <v>951</v>
      </c>
      <c r="BO144" s="1081" t="s">
        <v>952</v>
      </c>
      <c r="BP144" s="1081" t="s">
        <v>953</v>
      </c>
      <c r="BQ144" s="1081" t="s">
        <v>954</v>
      </c>
      <c r="BR144" s="1081" t="s">
        <v>955</v>
      </c>
      <c r="BS144" s="1081" t="s">
        <v>956</v>
      </c>
      <c r="BT144" s="1081" t="s">
        <v>957</v>
      </c>
      <c r="BU144" s="89" t="s">
        <v>958</v>
      </c>
      <c r="BV144" s="941" t="s">
        <v>959</v>
      </c>
      <c r="BW144" s="942" t="s">
        <v>960</v>
      </c>
      <c r="BX144" s="943" t="s">
        <v>961</v>
      </c>
      <c r="BY144" s="528" t="s">
        <v>962</v>
      </c>
      <c r="BZ144" s="1081" t="s">
        <v>963</v>
      </c>
      <c r="CA144" s="1081" t="s">
        <v>964</v>
      </c>
      <c r="CB144" s="1081" t="s">
        <v>965</v>
      </c>
      <c r="CC144" s="1081" t="s">
        <v>966</v>
      </c>
      <c r="CD144" s="1081" t="s">
        <v>967</v>
      </c>
      <c r="CE144" s="1081" t="s">
        <v>968</v>
      </c>
      <c r="CF144" s="1081" t="s">
        <v>969</v>
      </c>
      <c r="CG144" s="1081" t="s">
        <v>970</v>
      </c>
      <c r="CH144" s="1081" t="s">
        <v>971</v>
      </c>
      <c r="CI144" s="1081" t="s">
        <v>972</v>
      </c>
      <c r="CJ144" s="1081" t="s">
        <v>973</v>
      </c>
      <c r="CK144" s="1081" t="s">
        <v>974</v>
      </c>
      <c r="CL144" s="1081" t="s">
        <v>975</v>
      </c>
      <c r="CM144" s="1081" t="s">
        <v>976</v>
      </c>
      <c r="CN144" s="1081" t="s">
        <v>977</v>
      </c>
      <c r="CO144" s="1081" t="s">
        <v>978</v>
      </c>
      <c r="CP144" s="1081" t="s">
        <v>979</v>
      </c>
      <c r="CQ144" s="1072" t="s">
        <v>980</v>
      </c>
      <c r="CR144" s="1073" t="s">
        <v>981</v>
      </c>
    </row>
    <row r="145" spans="1:127" s="7" customFormat="1" ht="15" customHeight="1" thickBot="1" x14ac:dyDescent="0.35">
      <c r="A145" s="1260"/>
      <c r="B145" s="1261"/>
      <c r="C145" s="1262"/>
      <c r="D145" s="102" t="s">
        <v>97</v>
      </c>
      <c r="E145" s="1244" t="s">
        <v>547</v>
      </c>
      <c r="F145" s="1245"/>
      <c r="G145" s="1245"/>
      <c r="H145" s="1246"/>
      <c r="I145" s="1231" t="s">
        <v>34</v>
      </c>
      <c r="J145" s="1232"/>
      <c r="K145" s="1232"/>
      <c r="L145" s="1232"/>
      <c r="M145" s="1233"/>
      <c r="N145" s="1231" t="s">
        <v>34</v>
      </c>
      <c r="O145" s="1232"/>
      <c r="P145" s="1232"/>
      <c r="Q145" s="1232"/>
      <c r="R145" s="1233"/>
      <c r="S145" s="1218" t="s">
        <v>214</v>
      </c>
      <c r="T145" s="1219"/>
      <c r="U145" s="1219"/>
      <c r="V145" s="1219"/>
      <c r="W145" s="1219"/>
      <c r="X145" s="1219"/>
      <c r="Y145" s="1219"/>
      <c r="Z145" s="1220"/>
      <c r="AA145" s="1280" t="s">
        <v>692</v>
      </c>
      <c r="AB145" s="1281"/>
      <c r="AC145" s="1282"/>
      <c r="AD145" s="1244" t="s">
        <v>691</v>
      </c>
      <c r="AE145" s="1245"/>
      <c r="AF145" s="1245"/>
      <c r="AG145" s="1245"/>
      <c r="AH145" s="1245"/>
      <c r="AI145" s="1245"/>
      <c r="AJ145" s="1245"/>
      <c r="AK145" s="1245"/>
      <c r="AL145" s="1245"/>
      <c r="AM145" s="1245"/>
      <c r="AN145" s="1245"/>
      <c r="AO145" s="1245"/>
      <c r="AP145" s="1245"/>
      <c r="AQ145" s="1245"/>
      <c r="AR145" s="1245"/>
      <c r="AS145" s="1245"/>
      <c r="AT145" s="1245"/>
      <c r="AU145" s="1245"/>
      <c r="AV145" s="1245"/>
      <c r="AW145" s="1245"/>
      <c r="AX145" s="1245"/>
      <c r="AY145" s="1245"/>
      <c r="AZ145" s="1245"/>
      <c r="BA145" s="1246"/>
      <c r="BB145" s="1280" t="s">
        <v>690</v>
      </c>
      <c r="BC145" s="1282"/>
      <c r="BD145" s="1386" t="s">
        <v>34</v>
      </c>
      <c r="BE145" s="1387"/>
      <c r="BF145" s="1387"/>
      <c r="BG145" s="1387"/>
      <c r="BH145" s="1387"/>
      <c r="BI145" s="1387"/>
      <c r="BJ145" s="1387"/>
      <c r="BK145" s="1387"/>
      <c r="BL145" s="1388"/>
      <c r="BM145" s="1386" t="s">
        <v>34</v>
      </c>
      <c r="BN145" s="1387"/>
      <c r="BO145" s="1387"/>
      <c r="BP145" s="1387"/>
      <c r="BQ145" s="1387"/>
      <c r="BR145" s="1387"/>
      <c r="BS145" s="1387"/>
      <c r="BT145" s="1387"/>
      <c r="BU145" s="1388"/>
      <c r="BV145" s="1280" t="s">
        <v>214</v>
      </c>
      <c r="BW145" s="1281"/>
      <c r="BX145" s="1282"/>
      <c r="BY145" s="1386" t="s">
        <v>691</v>
      </c>
      <c r="BZ145" s="1387"/>
      <c r="CA145" s="1387"/>
      <c r="CB145" s="1387"/>
      <c r="CC145" s="1387"/>
      <c r="CD145" s="1387"/>
      <c r="CE145" s="1387"/>
      <c r="CF145" s="1387"/>
      <c r="CG145" s="1387"/>
      <c r="CH145" s="1387"/>
      <c r="CI145" s="1387"/>
      <c r="CJ145" s="1387"/>
      <c r="CK145" s="1387"/>
      <c r="CL145" s="1387"/>
      <c r="CM145" s="1387"/>
      <c r="CN145" s="1387"/>
      <c r="CO145" s="1387"/>
      <c r="CP145" s="1387"/>
      <c r="CQ145" s="1387"/>
      <c r="CR145" s="1388"/>
      <c r="DT145" s="6"/>
      <c r="DU145" s="6"/>
      <c r="DV145" s="6"/>
      <c r="DW145" s="6"/>
    </row>
    <row r="146" spans="1:127" s="7" customFormat="1" ht="15" customHeight="1" thickBot="1" x14ac:dyDescent="0.35">
      <c r="A146" s="104" t="s">
        <v>53</v>
      </c>
      <c r="B146" s="192" t="s">
        <v>101</v>
      </c>
      <c r="C146" s="193" t="s">
        <v>2</v>
      </c>
      <c r="D146" s="212" t="s">
        <v>3</v>
      </c>
      <c r="E146" s="1247"/>
      <c r="F146" s="1248"/>
      <c r="G146" s="1248"/>
      <c r="H146" s="1249"/>
      <c r="I146" s="1234"/>
      <c r="J146" s="1235"/>
      <c r="K146" s="1235"/>
      <c r="L146" s="1235"/>
      <c r="M146" s="1236"/>
      <c r="N146" s="1234"/>
      <c r="O146" s="1235"/>
      <c r="P146" s="1235"/>
      <c r="Q146" s="1235"/>
      <c r="R146" s="1236"/>
      <c r="S146" s="1221"/>
      <c r="T146" s="1222"/>
      <c r="U146" s="1222"/>
      <c r="V146" s="1222"/>
      <c r="W146" s="1222"/>
      <c r="X146" s="1222"/>
      <c r="Y146" s="1222"/>
      <c r="Z146" s="1223"/>
      <c r="AA146" s="1280"/>
      <c r="AB146" s="1281"/>
      <c r="AC146" s="1282"/>
      <c r="AD146" s="1297"/>
      <c r="AE146" s="1298"/>
      <c r="AF146" s="1298"/>
      <c r="AG146" s="1298"/>
      <c r="AH146" s="1298"/>
      <c r="AI146" s="1298"/>
      <c r="AJ146" s="1298"/>
      <c r="AK146" s="1298"/>
      <c r="AL146" s="1298"/>
      <c r="AM146" s="1298"/>
      <c r="AN146" s="1298"/>
      <c r="AO146" s="1298"/>
      <c r="AP146" s="1298"/>
      <c r="AQ146" s="1298"/>
      <c r="AR146" s="1298"/>
      <c r="AS146" s="1298"/>
      <c r="AT146" s="1298"/>
      <c r="AU146" s="1298"/>
      <c r="AV146" s="1298"/>
      <c r="AW146" s="1298"/>
      <c r="AX146" s="1298"/>
      <c r="AY146" s="1298"/>
      <c r="AZ146" s="1298"/>
      <c r="BA146" s="1299"/>
      <c r="BB146" s="1280"/>
      <c r="BC146" s="1282"/>
      <c r="BD146" s="1389"/>
      <c r="BE146" s="1390"/>
      <c r="BF146" s="1390"/>
      <c r="BG146" s="1390"/>
      <c r="BH146" s="1390"/>
      <c r="BI146" s="1390"/>
      <c r="BJ146" s="1390"/>
      <c r="BK146" s="1390"/>
      <c r="BL146" s="1391"/>
      <c r="BM146" s="1389"/>
      <c r="BN146" s="1390"/>
      <c r="BO146" s="1390"/>
      <c r="BP146" s="1390"/>
      <c r="BQ146" s="1390"/>
      <c r="BR146" s="1390"/>
      <c r="BS146" s="1390"/>
      <c r="BT146" s="1390"/>
      <c r="BU146" s="1391"/>
      <c r="BV146" s="1280"/>
      <c r="BW146" s="1281"/>
      <c r="BX146" s="1282"/>
      <c r="BY146" s="1389"/>
      <c r="BZ146" s="1390"/>
      <c r="CA146" s="1390"/>
      <c r="CB146" s="1390"/>
      <c r="CC146" s="1390"/>
      <c r="CD146" s="1390"/>
      <c r="CE146" s="1390"/>
      <c r="CF146" s="1390"/>
      <c r="CG146" s="1390"/>
      <c r="CH146" s="1390"/>
      <c r="CI146" s="1390"/>
      <c r="CJ146" s="1390"/>
      <c r="CK146" s="1390"/>
      <c r="CL146" s="1390"/>
      <c r="CM146" s="1390"/>
      <c r="CN146" s="1390"/>
      <c r="CO146" s="1390"/>
      <c r="CP146" s="1390"/>
      <c r="CQ146" s="1390"/>
      <c r="CR146" s="1391"/>
      <c r="DT146" s="6"/>
      <c r="DU146" s="6"/>
      <c r="DV146" s="6"/>
      <c r="DW146" s="6"/>
    </row>
    <row r="147" spans="1:127" s="7" customFormat="1" ht="15" customHeight="1" x14ac:dyDescent="0.3">
      <c r="A147" s="194" t="s">
        <v>48</v>
      </c>
      <c r="B147" s="195" t="s">
        <v>4</v>
      </c>
      <c r="C147" s="191" t="s">
        <v>156</v>
      </c>
      <c r="D147" s="196" t="s">
        <v>5</v>
      </c>
      <c r="E147" s="799">
        <f t="shared" ref="E147:E154" si="116">AVERAGE(I147:XY147)</f>
        <v>0.95202272727272685</v>
      </c>
      <c r="F147" s="800">
        <f>AVEDEV(I147:BY147)</f>
        <v>3.7620667926905806E-2</v>
      </c>
      <c r="G147" s="800">
        <f t="shared" ref="G147:G154" si="117">MIN(I147:XY147)</f>
        <v>0.90600000000000003</v>
      </c>
      <c r="H147" s="836">
        <f t="shared" ref="H147:H154" si="118">MAX(I147:XY147)</f>
        <v>1.0669999999999999</v>
      </c>
      <c r="I147" s="313">
        <v>0.91800000000000004</v>
      </c>
      <c r="J147" s="312">
        <v>0.90600000000000003</v>
      </c>
      <c r="K147" s="312">
        <v>0.91200000000000003</v>
      </c>
      <c r="L147" s="312">
        <v>0.91800000000000004</v>
      </c>
      <c r="M147" s="311">
        <v>0.92500000000000004</v>
      </c>
      <c r="N147" s="313">
        <v>0.91800000000000004</v>
      </c>
      <c r="O147" s="312">
        <v>0.90600000000000003</v>
      </c>
      <c r="P147" s="312">
        <v>0.91200000000000003</v>
      </c>
      <c r="Q147" s="312">
        <v>0.91800000000000004</v>
      </c>
      <c r="R147" s="311">
        <v>0.92500000000000004</v>
      </c>
      <c r="S147" s="64">
        <v>1.0640000000000001</v>
      </c>
      <c r="T147" s="65">
        <v>1.0640000000000001</v>
      </c>
      <c r="U147" s="65">
        <v>1.0669999999999999</v>
      </c>
      <c r="V147" s="65">
        <v>1.0669999999999999</v>
      </c>
      <c r="W147" s="65">
        <v>1.0660000000000001</v>
      </c>
      <c r="X147" s="65">
        <v>1.0669999999999999</v>
      </c>
      <c r="Y147" s="65">
        <v>1.06</v>
      </c>
      <c r="Z147" s="311">
        <v>1.0609999999999999</v>
      </c>
      <c r="AA147" s="944">
        <v>0.93100000000000005</v>
      </c>
      <c r="AB147" s="929">
        <v>0.93700000000000006</v>
      </c>
      <c r="AC147" s="963">
        <v>0.93700000000000006</v>
      </c>
      <c r="AD147" s="958">
        <v>0.93500000000000005</v>
      </c>
      <c r="AE147" s="959">
        <v>0.92300000000000004</v>
      </c>
      <c r="AF147" s="959">
        <v>0.93400000000000005</v>
      </c>
      <c r="AG147" s="959">
        <v>0.93100000000000005</v>
      </c>
      <c r="AH147" s="959">
        <v>0.92700000000000005</v>
      </c>
      <c r="AI147" s="959">
        <v>0.92700000000000005</v>
      </c>
      <c r="AJ147" s="959">
        <v>0.92700000000000005</v>
      </c>
      <c r="AK147" s="960">
        <v>0.94399999999999995</v>
      </c>
      <c r="AL147" s="960">
        <v>0.94499999999999995</v>
      </c>
      <c r="AM147" s="960">
        <v>0.93600000000000005</v>
      </c>
      <c r="AN147" s="960">
        <v>0.93600000000000005</v>
      </c>
      <c r="AO147" s="960">
        <v>0.92300000000000004</v>
      </c>
      <c r="AP147" s="960">
        <v>0.91800000000000004</v>
      </c>
      <c r="AQ147" s="960">
        <v>0.91800000000000004</v>
      </c>
      <c r="AR147" s="960">
        <v>0.91300000000000003</v>
      </c>
      <c r="AS147" s="960">
        <v>0.91300000000000003</v>
      </c>
      <c r="AT147" s="960">
        <v>0.91</v>
      </c>
      <c r="AU147" s="960">
        <v>0.91</v>
      </c>
      <c r="AV147" s="960">
        <v>0.93400000000000005</v>
      </c>
      <c r="AW147" s="960">
        <v>0.93400000000000005</v>
      </c>
      <c r="AX147" s="960">
        <v>0.93400000000000005</v>
      </c>
      <c r="AY147" s="960">
        <v>0.93400000000000005</v>
      </c>
      <c r="AZ147" s="960">
        <v>0.93</v>
      </c>
      <c r="BA147" s="965">
        <v>0.93</v>
      </c>
      <c r="BB147" s="944">
        <v>1.054</v>
      </c>
      <c r="BC147" s="930">
        <v>1.0529999999999999</v>
      </c>
      <c r="BD147" s="153">
        <v>0.95699999999999996</v>
      </c>
      <c r="BE147" s="154">
        <v>0.94899999999999995</v>
      </c>
      <c r="BF147" s="154">
        <v>0.94</v>
      </c>
      <c r="BG147" s="154">
        <v>0.94499999999999995</v>
      </c>
      <c r="BH147" s="154">
        <v>0.93400000000000005</v>
      </c>
      <c r="BI147" s="154">
        <v>0.95399999999999996</v>
      </c>
      <c r="BJ147" s="154">
        <v>0.94899999999999995</v>
      </c>
      <c r="BK147" s="154">
        <v>0.94</v>
      </c>
      <c r="BL147" s="661">
        <v>0.93700000000000006</v>
      </c>
      <c r="BM147" s="153">
        <v>0.95699999999999996</v>
      </c>
      <c r="BN147" s="154">
        <v>0.94899999999999995</v>
      </c>
      <c r="BO147" s="154">
        <v>0.94</v>
      </c>
      <c r="BP147" s="154">
        <v>0.94499999999999995</v>
      </c>
      <c r="BQ147" s="154">
        <v>0.93300000000000005</v>
      </c>
      <c r="BR147" s="154">
        <v>0.95399999999999996</v>
      </c>
      <c r="BS147" s="154">
        <v>0.94899999999999995</v>
      </c>
      <c r="BT147" s="154">
        <v>0.93799999999999994</v>
      </c>
      <c r="BU147" s="661">
        <v>0.93500000000000005</v>
      </c>
      <c r="BV147" s="944">
        <v>1.032</v>
      </c>
      <c r="BW147" s="929">
        <v>1.0249999999999999</v>
      </c>
      <c r="BX147" s="930">
        <v>1.0249999999999999</v>
      </c>
      <c r="BY147" s="968">
        <v>0.93799999999999994</v>
      </c>
      <c r="BZ147" s="1129">
        <v>0.92400000000000004</v>
      </c>
      <c r="CA147" s="1129">
        <v>0.92400000000000004</v>
      </c>
      <c r="CB147" s="1129">
        <v>0.95099999999999996</v>
      </c>
      <c r="CC147" s="1129">
        <v>0.94899999999999995</v>
      </c>
      <c r="CD147" s="1129">
        <v>0.94599999999999995</v>
      </c>
      <c r="CE147" s="1129">
        <v>0.94599999999999995</v>
      </c>
      <c r="CF147" s="1129">
        <v>0.94099999999999995</v>
      </c>
      <c r="CG147" s="1129">
        <v>0.93799999999999994</v>
      </c>
      <c r="CH147" s="1129">
        <v>0.93799999999999994</v>
      </c>
      <c r="CI147" s="1129">
        <v>0.95099999999999996</v>
      </c>
      <c r="CJ147" s="1129">
        <v>0.95099999999999996</v>
      </c>
      <c r="CK147" s="1129">
        <v>0.94299999999999995</v>
      </c>
      <c r="CL147" s="1129">
        <v>0.94299999999999995</v>
      </c>
      <c r="CM147" s="1129">
        <v>0.94699999999999995</v>
      </c>
      <c r="CN147" s="1129">
        <v>0.94699999999999995</v>
      </c>
      <c r="CO147" s="1129">
        <v>0.94399999999999995</v>
      </c>
      <c r="CP147" s="1129">
        <v>0.94399999999999995</v>
      </c>
      <c r="CQ147" s="1129">
        <v>0.93700000000000006</v>
      </c>
      <c r="CR147" s="1147">
        <v>0.93700000000000006</v>
      </c>
      <c r="DT147" s="6"/>
      <c r="DU147" s="6"/>
      <c r="DV147" s="6"/>
      <c r="DW147" s="6"/>
    </row>
    <row r="148" spans="1:127" s="7" customFormat="1" ht="15" customHeight="1" x14ac:dyDescent="0.3">
      <c r="A148" s="185" t="s">
        <v>49</v>
      </c>
      <c r="B148" s="184" t="s">
        <v>6</v>
      </c>
      <c r="C148" s="188" t="s">
        <v>156</v>
      </c>
      <c r="D148" s="197" t="s">
        <v>7</v>
      </c>
      <c r="E148" s="533">
        <f t="shared" si="116"/>
        <v>0.85762954545454562</v>
      </c>
      <c r="F148" s="166">
        <f t="shared" ref="F148:F154" si="119">AVEDEV(I148:BY148)</f>
        <v>3.5473724007561568E-2</v>
      </c>
      <c r="G148" s="166">
        <f t="shared" si="117"/>
        <v>0.81540000000000001</v>
      </c>
      <c r="H148" s="837">
        <f t="shared" si="118"/>
        <v>1</v>
      </c>
      <c r="I148" s="64">
        <f>0.9*I147</f>
        <v>0.82620000000000005</v>
      </c>
      <c r="J148" s="65">
        <f t="shared" ref="J148:M148" si="120">0.9*J147</f>
        <v>0.81540000000000001</v>
      </c>
      <c r="K148" s="65">
        <f t="shared" si="120"/>
        <v>0.82080000000000009</v>
      </c>
      <c r="L148" s="65">
        <f t="shared" si="120"/>
        <v>0.82620000000000005</v>
      </c>
      <c r="M148" s="66">
        <f t="shared" si="120"/>
        <v>0.83250000000000002</v>
      </c>
      <c r="N148" s="64">
        <f t="shared" ref="N148:S148" si="121">0.9*N147</f>
        <v>0.82620000000000005</v>
      </c>
      <c r="O148" s="65">
        <f t="shared" si="121"/>
        <v>0.81540000000000001</v>
      </c>
      <c r="P148" s="65">
        <f t="shared" si="121"/>
        <v>0.82080000000000009</v>
      </c>
      <c r="Q148" s="65">
        <f t="shared" si="121"/>
        <v>0.82620000000000005</v>
      </c>
      <c r="R148" s="66">
        <f t="shared" si="121"/>
        <v>0.83250000000000002</v>
      </c>
      <c r="S148" s="64">
        <f t="shared" si="121"/>
        <v>0.95760000000000012</v>
      </c>
      <c r="T148" s="315">
        <f t="shared" ref="T148:Z148" si="122">0.9*T147</f>
        <v>0.95760000000000012</v>
      </c>
      <c r="U148" s="315">
        <f t="shared" si="122"/>
        <v>0.96029999999999993</v>
      </c>
      <c r="V148" s="315">
        <f t="shared" si="122"/>
        <v>0.96029999999999993</v>
      </c>
      <c r="W148" s="315">
        <f t="shared" si="122"/>
        <v>0.95940000000000003</v>
      </c>
      <c r="X148" s="315">
        <f t="shared" si="122"/>
        <v>0.96029999999999993</v>
      </c>
      <c r="Y148" s="315">
        <f t="shared" si="122"/>
        <v>0.95400000000000007</v>
      </c>
      <c r="Z148" s="66">
        <f t="shared" si="122"/>
        <v>0.95489999999999997</v>
      </c>
      <c r="AA148" s="926">
        <v>0.83790000000000009</v>
      </c>
      <c r="AB148" s="918">
        <v>0.84330000000000005</v>
      </c>
      <c r="AC148" s="936">
        <v>0.84330000000000005</v>
      </c>
      <c r="AD148" s="926">
        <f>AD147*0.9</f>
        <v>0.84150000000000003</v>
      </c>
      <c r="AE148" s="918">
        <f>AE147*0.9</f>
        <v>0.8307000000000001</v>
      </c>
      <c r="AF148" s="918">
        <f t="shared" ref="AF148:BA148" si="123">AF147*0.9</f>
        <v>0.84060000000000001</v>
      </c>
      <c r="AG148" s="918">
        <f t="shared" si="123"/>
        <v>0.83790000000000009</v>
      </c>
      <c r="AH148" s="918">
        <f t="shared" si="123"/>
        <v>0.83430000000000004</v>
      </c>
      <c r="AI148" s="918">
        <f t="shared" si="123"/>
        <v>0.83430000000000004</v>
      </c>
      <c r="AJ148" s="918">
        <f t="shared" si="123"/>
        <v>0.83430000000000004</v>
      </c>
      <c r="AK148" s="918">
        <v>0.84960000000000002</v>
      </c>
      <c r="AL148" s="918">
        <f t="shared" si="123"/>
        <v>0.85049999999999992</v>
      </c>
      <c r="AM148" s="918">
        <v>0.84240000000000004</v>
      </c>
      <c r="AN148" s="918">
        <v>0.84240000000000004</v>
      </c>
      <c r="AO148" s="918">
        <v>0.8307000000000001</v>
      </c>
      <c r="AP148" s="918">
        <v>0.82620000000000005</v>
      </c>
      <c r="AQ148" s="918">
        <v>0.82620000000000005</v>
      </c>
      <c r="AR148" s="918">
        <f t="shared" si="123"/>
        <v>0.8217000000000001</v>
      </c>
      <c r="AS148" s="918">
        <f t="shared" si="123"/>
        <v>0.8217000000000001</v>
      </c>
      <c r="AT148" s="918">
        <f t="shared" si="123"/>
        <v>0.81900000000000006</v>
      </c>
      <c r="AU148" s="918">
        <f t="shared" si="123"/>
        <v>0.81900000000000006</v>
      </c>
      <c r="AV148" s="918">
        <f t="shared" si="123"/>
        <v>0.84060000000000001</v>
      </c>
      <c r="AW148" s="918">
        <f t="shared" si="123"/>
        <v>0.84060000000000001</v>
      </c>
      <c r="AX148" s="918">
        <f t="shared" si="123"/>
        <v>0.84060000000000001</v>
      </c>
      <c r="AY148" s="918">
        <f t="shared" si="123"/>
        <v>0.84060000000000001</v>
      </c>
      <c r="AZ148" s="918">
        <f t="shared" si="123"/>
        <v>0.83700000000000008</v>
      </c>
      <c r="BA148" s="922">
        <f t="shared" si="123"/>
        <v>0.83700000000000008</v>
      </c>
      <c r="BB148" s="926">
        <f>0.9*BB147</f>
        <v>0.94860000000000011</v>
      </c>
      <c r="BC148" s="922">
        <f>0.9*BC147</f>
        <v>0.94769999999999999</v>
      </c>
      <c r="BD148" s="64">
        <v>0.86129999999999995</v>
      </c>
      <c r="BE148" s="65">
        <v>0.85409999999999997</v>
      </c>
      <c r="BF148" s="65">
        <v>0.84599999999999997</v>
      </c>
      <c r="BG148" s="65">
        <v>0.85049999999999992</v>
      </c>
      <c r="BH148" s="65">
        <v>0.84060000000000001</v>
      </c>
      <c r="BI148" s="65">
        <v>0.85860000000000003</v>
      </c>
      <c r="BJ148" s="65">
        <v>0.85409999999999997</v>
      </c>
      <c r="BK148" s="65">
        <v>0.84599999999999997</v>
      </c>
      <c r="BL148" s="66">
        <v>0.84330000000000005</v>
      </c>
      <c r="BM148" s="64">
        <v>0.86129999999999995</v>
      </c>
      <c r="BN148" s="65">
        <v>0.85409999999999997</v>
      </c>
      <c r="BO148" s="65">
        <v>0.84599999999999997</v>
      </c>
      <c r="BP148" s="65">
        <v>0.85049999999999992</v>
      </c>
      <c r="BQ148" s="65">
        <v>0.83970000000000011</v>
      </c>
      <c r="BR148" s="65">
        <v>0.85860000000000003</v>
      </c>
      <c r="BS148" s="65">
        <v>0.85409999999999997</v>
      </c>
      <c r="BT148" s="65">
        <v>0.84419999999999995</v>
      </c>
      <c r="BU148" s="66">
        <v>0.84150000000000003</v>
      </c>
      <c r="BV148" s="926">
        <v>1</v>
      </c>
      <c r="BW148" s="918">
        <v>0.92249999999999999</v>
      </c>
      <c r="BX148" s="922">
        <v>0.92249999999999999</v>
      </c>
      <c r="BY148" s="969">
        <f t="shared" ref="BY148:CR148" si="124">BY147*0.9</f>
        <v>0.84419999999999995</v>
      </c>
      <c r="BZ148" s="1131">
        <f t="shared" si="124"/>
        <v>0.83160000000000001</v>
      </c>
      <c r="CA148" s="1131">
        <f t="shared" si="124"/>
        <v>0.83160000000000001</v>
      </c>
      <c r="CB148" s="1131">
        <f t="shared" si="124"/>
        <v>0.85589999999999999</v>
      </c>
      <c r="CC148" s="1131">
        <f t="shared" si="124"/>
        <v>0.85409999999999997</v>
      </c>
      <c r="CD148" s="1131">
        <f t="shared" si="124"/>
        <v>0.85139999999999993</v>
      </c>
      <c r="CE148" s="1131">
        <f t="shared" si="124"/>
        <v>0.85139999999999993</v>
      </c>
      <c r="CF148" s="1131">
        <f t="shared" si="124"/>
        <v>0.84689999999999999</v>
      </c>
      <c r="CG148" s="1131">
        <f t="shared" si="124"/>
        <v>0.84419999999999995</v>
      </c>
      <c r="CH148" s="1131">
        <f t="shared" si="124"/>
        <v>0.84419999999999995</v>
      </c>
      <c r="CI148" s="1131">
        <f t="shared" si="124"/>
        <v>0.85589999999999999</v>
      </c>
      <c r="CJ148" s="1131">
        <f t="shared" si="124"/>
        <v>0.85589999999999999</v>
      </c>
      <c r="CK148" s="1131">
        <f t="shared" si="124"/>
        <v>0.84870000000000001</v>
      </c>
      <c r="CL148" s="1131">
        <f t="shared" si="124"/>
        <v>0.84870000000000001</v>
      </c>
      <c r="CM148" s="1131">
        <f t="shared" si="124"/>
        <v>0.85229999999999995</v>
      </c>
      <c r="CN148" s="1131">
        <f t="shared" si="124"/>
        <v>0.85229999999999995</v>
      </c>
      <c r="CO148" s="1131">
        <f t="shared" si="124"/>
        <v>0.84960000000000002</v>
      </c>
      <c r="CP148" s="1131">
        <f t="shared" si="124"/>
        <v>0.84960000000000002</v>
      </c>
      <c r="CQ148" s="1131">
        <f t="shared" si="124"/>
        <v>0.84330000000000005</v>
      </c>
      <c r="CR148" s="1148">
        <f t="shared" si="124"/>
        <v>0.84330000000000005</v>
      </c>
      <c r="DT148" s="6"/>
      <c r="DU148" s="6"/>
      <c r="DV148" s="6"/>
      <c r="DW148" s="6"/>
    </row>
    <row r="149" spans="1:127" s="7" customFormat="1" ht="15" customHeight="1" x14ac:dyDescent="0.3">
      <c r="A149" s="185" t="s">
        <v>100</v>
      </c>
      <c r="B149" s="184" t="s">
        <v>39</v>
      </c>
      <c r="C149" s="188" t="s">
        <v>93</v>
      </c>
      <c r="D149" s="198" t="s">
        <v>55</v>
      </c>
      <c r="E149" s="318"/>
      <c r="F149" s="162"/>
      <c r="G149" s="162"/>
      <c r="H149" s="596"/>
      <c r="I149" s="59"/>
      <c r="J149" s="60"/>
      <c r="K149" s="60"/>
      <c r="L149" s="60"/>
      <c r="M149" s="61"/>
      <c r="N149" s="59"/>
      <c r="O149" s="60"/>
      <c r="P149" s="60"/>
      <c r="Q149" s="60"/>
      <c r="R149" s="61"/>
      <c r="S149" s="59"/>
      <c r="T149" s="60"/>
      <c r="U149" s="60"/>
      <c r="V149" s="60"/>
      <c r="W149" s="60"/>
      <c r="X149" s="60"/>
      <c r="Y149" s="389"/>
      <c r="Z149" s="441"/>
      <c r="AA149" s="931"/>
      <c r="AB149" s="919"/>
      <c r="AC149" s="937"/>
      <c r="AD149" s="931"/>
      <c r="AE149" s="919"/>
      <c r="AF149" s="919"/>
      <c r="AG149" s="919"/>
      <c r="AH149" s="919"/>
      <c r="AI149" s="919"/>
      <c r="AJ149" s="919"/>
      <c r="AK149" s="919"/>
      <c r="AL149" s="919"/>
      <c r="AM149" s="919"/>
      <c r="AN149" s="919"/>
      <c r="AO149" s="919"/>
      <c r="AP149" s="919"/>
      <c r="AQ149" s="919"/>
      <c r="AR149" s="919"/>
      <c r="AS149" s="919"/>
      <c r="AT149" s="919"/>
      <c r="AU149" s="919"/>
      <c r="AV149" s="919"/>
      <c r="AW149" s="919"/>
      <c r="AX149" s="919"/>
      <c r="AY149" s="919"/>
      <c r="AZ149" s="919"/>
      <c r="BA149" s="923"/>
      <c r="BB149" s="931"/>
      <c r="BC149" s="923"/>
      <c r="BD149" s="59"/>
      <c r="BE149" s="60"/>
      <c r="BF149" s="60"/>
      <c r="BG149" s="60"/>
      <c r="BH149" s="60"/>
      <c r="BI149" s="60"/>
      <c r="BJ149" s="60"/>
      <c r="BK149" s="60"/>
      <c r="BL149" s="61"/>
      <c r="BM149" s="59"/>
      <c r="BN149" s="60"/>
      <c r="BO149" s="60"/>
      <c r="BP149" s="60"/>
      <c r="BQ149" s="60"/>
      <c r="BR149" s="60"/>
      <c r="BS149" s="60"/>
      <c r="BT149" s="60"/>
      <c r="BU149" s="61"/>
      <c r="BV149" s="931"/>
      <c r="BW149" s="919"/>
      <c r="BX149" s="923"/>
      <c r="BY149" s="970"/>
      <c r="BZ149" s="1133"/>
      <c r="CA149" s="1133"/>
      <c r="CB149" s="1133"/>
      <c r="CC149" s="1133"/>
      <c r="CD149" s="1133"/>
      <c r="CE149" s="1133"/>
      <c r="CF149" s="1133"/>
      <c r="CG149" s="1133"/>
      <c r="CH149" s="1133"/>
      <c r="CI149" s="1133"/>
      <c r="CJ149" s="1133"/>
      <c r="CK149" s="1133"/>
      <c r="CL149" s="1133"/>
      <c r="CM149" s="1133"/>
      <c r="CN149" s="1133"/>
      <c r="CO149" s="1133"/>
      <c r="CP149" s="1133"/>
      <c r="CQ149" s="1133"/>
      <c r="CR149" s="1149"/>
      <c r="DT149" s="6"/>
      <c r="DU149" s="6"/>
      <c r="DV149" s="6"/>
      <c r="DW149" s="6"/>
    </row>
    <row r="150" spans="1:127" s="7" customFormat="1" ht="15" customHeight="1" x14ac:dyDescent="0.35">
      <c r="A150" s="185" t="s">
        <v>9</v>
      </c>
      <c r="B150" s="184" t="s">
        <v>40</v>
      </c>
      <c r="C150" s="188" t="s">
        <v>94</v>
      </c>
      <c r="D150" s="199" t="s">
        <v>56</v>
      </c>
      <c r="E150" s="802"/>
      <c r="F150" s="803"/>
      <c r="G150" s="803"/>
      <c r="H150" s="838"/>
      <c r="I150" s="59"/>
      <c r="J150" s="60"/>
      <c r="K150" s="60"/>
      <c r="L150" s="60"/>
      <c r="M150" s="61"/>
      <c r="N150" s="59"/>
      <c r="O150" s="60"/>
      <c r="P150" s="60"/>
      <c r="Q150" s="60"/>
      <c r="R150" s="61"/>
      <c r="S150" s="59"/>
      <c r="T150" s="60"/>
      <c r="U150" s="60"/>
      <c r="V150" s="60"/>
      <c r="W150" s="60"/>
      <c r="X150" s="60"/>
      <c r="Y150" s="389"/>
      <c r="Z150" s="441"/>
      <c r="AA150" s="931"/>
      <c r="AB150" s="919"/>
      <c r="AC150" s="937"/>
      <c r="AD150" s="931"/>
      <c r="AE150" s="919"/>
      <c r="AF150" s="919"/>
      <c r="AG150" s="919"/>
      <c r="AH150" s="919"/>
      <c r="AI150" s="919"/>
      <c r="AJ150" s="919"/>
      <c r="AK150" s="919"/>
      <c r="AL150" s="919"/>
      <c r="AM150" s="919"/>
      <c r="AN150" s="919"/>
      <c r="AO150" s="919"/>
      <c r="AP150" s="919"/>
      <c r="AQ150" s="919"/>
      <c r="AR150" s="919"/>
      <c r="AS150" s="919"/>
      <c r="AT150" s="919"/>
      <c r="AU150" s="919"/>
      <c r="AV150" s="919"/>
      <c r="AW150" s="919"/>
      <c r="AX150" s="919"/>
      <c r="AY150" s="919"/>
      <c r="AZ150" s="919"/>
      <c r="BA150" s="923"/>
      <c r="BB150" s="931"/>
      <c r="BC150" s="923"/>
      <c r="BD150" s="59"/>
      <c r="BE150" s="60"/>
      <c r="BF150" s="60"/>
      <c r="BG150" s="60"/>
      <c r="BH150" s="60"/>
      <c r="BI150" s="60"/>
      <c r="BJ150" s="60"/>
      <c r="BK150" s="60"/>
      <c r="BL150" s="61"/>
      <c r="BM150" s="59"/>
      <c r="BN150" s="60"/>
      <c r="BO150" s="60"/>
      <c r="BP150" s="60"/>
      <c r="BQ150" s="60"/>
      <c r="BR150" s="60"/>
      <c r="BS150" s="60"/>
      <c r="BT150" s="60"/>
      <c r="BU150" s="61"/>
      <c r="BV150" s="931"/>
      <c r="BW150" s="919"/>
      <c r="BX150" s="923"/>
      <c r="BY150" s="970"/>
      <c r="BZ150" s="1133"/>
      <c r="CA150" s="1133"/>
      <c r="CB150" s="1133"/>
      <c r="CC150" s="1133"/>
      <c r="CD150" s="1133"/>
      <c r="CE150" s="1133"/>
      <c r="CF150" s="1133"/>
      <c r="CG150" s="1133"/>
      <c r="CH150" s="1133"/>
      <c r="CI150" s="1133"/>
      <c r="CJ150" s="1133"/>
      <c r="CK150" s="1133"/>
      <c r="CL150" s="1133"/>
      <c r="CM150" s="1133"/>
      <c r="CN150" s="1133"/>
      <c r="CO150" s="1133"/>
      <c r="CP150" s="1133"/>
      <c r="CQ150" s="1133"/>
      <c r="CR150" s="1149"/>
    </row>
    <row r="151" spans="1:127" s="7" customFormat="1" ht="15" customHeight="1" x14ac:dyDescent="0.3">
      <c r="A151" s="185" t="s">
        <v>10</v>
      </c>
      <c r="B151" s="184" t="s">
        <v>41</v>
      </c>
      <c r="C151" s="188" t="s">
        <v>156</v>
      </c>
      <c r="D151" s="200" t="s">
        <v>152</v>
      </c>
      <c r="E151" s="318">
        <f t="shared" si="116"/>
        <v>1</v>
      </c>
      <c r="F151" s="162">
        <f t="shared" si="119"/>
        <v>0</v>
      </c>
      <c r="G151" s="805">
        <f t="shared" si="117"/>
        <v>1</v>
      </c>
      <c r="H151" s="839">
        <f t="shared" si="118"/>
        <v>1</v>
      </c>
      <c r="I151" s="71">
        <v>1</v>
      </c>
      <c r="J151" s="69">
        <v>1</v>
      </c>
      <c r="K151" s="69">
        <v>1</v>
      </c>
      <c r="L151" s="69">
        <v>1</v>
      </c>
      <c r="M151" s="70">
        <v>1</v>
      </c>
      <c r="N151" s="71">
        <v>1</v>
      </c>
      <c r="O151" s="69">
        <v>1</v>
      </c>
      <c r="P151" s="69">
        <v>1</v>
      </c>
      <c r="Q151" s="69">
        <v>1</v>
      </c>
      <c r="R151" s="70">
        <v>1</v>
      </c>
      <c r="S151" s="71">
        <v>1</v>
      </c>
      <c r="T151" s="69">
        <v>1</v>
      </c>
      <c r="U151" s="69">
        <v>1</v>
      </c>
      <c r="V151" s="69">
        <v>1</v>
      </c>
      <c r="W151" s="69">
        <v>1</v>
      </c>
      <c r="X151" s="69">
        <v>1</v>
      </c>
      <c r="Y151" s="126">
        <v>1</v>
      </c>
      <c r="Z151" s="61">
        <v>1</v>
      </c>
      <c r="AA151" s="932">
        <v>1</v>
      </c>
      <c r="AB151" s="920">
        <v>1</v>
      </c>
      <c r="AC151" s="938">
        <v>1</v>
      </c>
      <c r="AD151" s="932">
        <v>1</v>
      </c>
      <c r="AE151" s="920">
        <v>1</v>
      </c>
      <c r="AF151" s="920">
        <v>1</v>
      </c>
      <c r="AG151" s="920">
        <v>1</v>
      </c>
      <c r="AH151" s="920">
        <v>1</v>
      </c>
      <c r="AI151" s="920">
        <v>1</v>
      </c>
      <c r="AJ151" s="920">
        <v>1</v>
      </c>
      <c r="AK151" s="920">
        <v>1</v>
      </c>
      <c r="AL151" s="920">
        <v>1</v>
      </c>
      <c r="AM151" s="920">
        <v>1</v>
      </c>
      <c r="AN151" s="920">
        <v>1</v>
      </c>
      <c r="AO151" s="920">
        <v>1</v>
      </c>
      <c r="AP151" s="920">
        <v>1</v>
      </c>
      <c r="AQ151" s="920">
        <v>1</v>
      </c>
      <c r="AR151" s="920">
        <v>1</v>
      </c>
      <c r="AS151" s="920">
        <v>1</v>
      </c>
      <c r="AT151" s="920">
        <v>1</v>
      </c>
      <c r="AU151" s="920">
        <v>1</v>
      </c>
      <c r="AV151" s="920">
        <v>1</v>
      </c>
      <c r="AW151" s="920">
        <v>1</v>
      </c>
      <c r="AX151" s="920">
        <v>1</v>
      </c>
      <c r="AY151" s="920">
        <v>1</v>
      </c>
      <c r="AZ151" s="920">
        <v>1</v>
      </c>
      <c r="BA151" s="924">
        <v>1</v>
      </c>
      <c r="BB151" s="932">
        <v>1</v>
      </c>
      <c r="BC151" s="924">
        <v>1</v>
      </c>
      <c r="BD151" s="71">
        <v>1</v>
      </c>
      <c r="BE151" s="69">
        <v>1</v>
      </c>
      <c r="BF151" s="69">
        <v>1</v>
      </c>
      <c r="BG151" s="69">
        <v>1</v>
      </c>
      <c r="BH151" s="69">
        <v>1</v>
      </c>
      <c r="BI151" s="69">
        <v>1</v>
      </c>
      <c r="BJ151" s="69">
        <v>1</v>
      </c>
      <c r="BK151" s="69">
        <v>1</v>
      </c>
      <c r="BL151" s="70">
        <v>1</v>
      </c>
      <c r="BM151" s="71">
        <v>1</v>
      </c>
      <c r="BN151" s="69">
        <v>1</v>
      </c>
      <c r="BO151" s="69">
        <v>1</v>
      </c>
      <c r="BP151" s="69">
        <v>1</v>
      </c>
      <c r="BQ151" s="69">
        <v>1</v>
      </c>
      <c r="BR151" s="69">
        <v>1</v>
      </c>
      <c r="BS151" s="69">
        <v>1</v>
      </c>
      <c r="BT151" s="69">
        <v>1</v>
      </c>
      <c r="BU151" s="70">
        <v>1</v>
      </c>
      <c r="BV151" s="932">
        <v>1</v>
      </c>
      <c r="BW151" s="920">
        <v>1</v>
      </c>
      <c r="BX151" s="924">
        <v>1</v>
      </c>
      <c r="BY151" s="971">
        <v>1</v>
      </c>
      <c r="BZ151" s="1135">
        <v>1</v>
      </c>
      <c r="CA151" s="1135">
        <v>1</v>
      </c>
      <c r="CB151" s="971">
        <v>1</v>
      </c>
      <c r="CC151" s="1135">
        <v>1</v>
      </c>
      <c r="CD151" s="1135">
        <v>1</v>
      </c>
      <c r="CE151" s="971">
        <v>1</v>
      </c>
      <c r="CF151" s="1135">
        <v>1</v>
      </c>
      <c r="CG151" s="1135">
        <v>1</v>
      </c>
      <c r="CH151" s="971">
        <v>1</v>
      </c>
      <c r="CI151" s="1135">
        <v>1</v>
      </c>
      <c r="CJ151" s="1135">
        <v>1</v>
      </c>
      <c r="CK151" s="971">
        <v>1</v>
      </c>
      <c r="CL151" s="1135">
        <v>1</v>
      </c>
      <c r="CM151" s="1135">
        <v>1</v>
      </c>
      <c r="CN151" s="971">
        <v>1</v>
      </c>
      <c r="CO151" s="1135">
        <v>1</v>
      </c>
      <c r="CP151" s="1135">
        <v>1</v>
      </c>
      <c r="CQ151" s="971">
        <v>1</v>
      </c>
      <c r="CR151" s="1150">
        <v>1</v>
      </c>
    </row>
    <row r="152" spans="1:127" s="753" customFormat="1" ht="15" customHeight="1" x14ac:dyDescent="0.3">
      <c r="A152" s="740" t="s">
        <v>50</v>
      </c>
      <c r="B152" s="184" t="s">
        <v>42</v>
      </c>
      <c r="C152" s="741" t="s">
        <v>95</v>
      </c>
      <c r="D152" s="742" t="s">
        <v>5</v>
      </c>
      <c r="E152" s="217">
        <f t="shared" si="116"/>
        <v>137.73863636363637</v>
      </c>
      <c r="F152" s="227">
        <f t="shared" si="119"/>
        <v>87.235034656584617</v>
      </c>
      <c r="G152" s="227">
        <f t="shared" si="117"/>
        <v>10</v>
      </c>
      <c r="H152" s="348">
        <f t="shared" si="118"/>
        <v>540</v>
      </c>
      <c r="I152" s="751">
        <v>12</v>
      </c>
      <c r="J152" s="752">
        <v>20</v>
      </c>
      <c r="K152" s="752">
        <v>30</v>
      </c>
      <c r="L152" s="752">
        <v>45</v>
      </c>
      <c r="M152" s="768">
        <v>60</v>
      </c>
      <c r="N152" s="751">
        <v>12</v>
      </c>
      <c r="O152" s="752">
        <v>20</v>
      </c>
      <c r="P152" s="752">
        <v>30</v>
      </c>
      <c r="Q152" s="752">
        <v>45</v>
      </c>
      <c r="R152" s="768">
        <v>60</v>
      </c>
      <c r="S152" s="870">
        <v>10</v>
      </c>
      <c r="T152" s="832">
        <v>12</v>
      </c>
      <c r="U152" s="832">
        <v>14</v>
      </c>
      <c r="V152" s="832">
        <v>16</v>
      </c>
      <c r="W152" s="832">
        <v>20</v>
      </c>
      <c r="X152" s="832">
        <v>30</v>
      </c>
      <c r="Y152" s="832">
        <v>45</v>
      </c>
      <c r="Z152" s="833">
        <v>60</v>
      </c>
      <c r="AA152" s="933">
        <v>20</v>
      </c>
      <c r="AB152" s="921">
        <v>30</v>
      </c>
      <c r="AC152" s="939">
        <v>30</v>
      </c>
      <c r="AD152" s="318">
        <v>20</v>
      </c>
      <c r="AE152" s="162">
        <v>35</v>
      </c>
      <c r="AF152" s="162">
        <v>45</v>
      </c>
      <c r="AG152" s="162">
        <v>60</v>
      </c>
      <c r="AH152" s="162">
        <v>80</v>
      </c>
      <c r="AI152" s="162">
        <v>99</v>
      </c>
      <c r="AJ152" s="162">
        <v>101</v>
      </c>
      <c r="AK152" s="162">
        <v>120</v>
      </c>
      <c r="AL152" s="162">
        <v>130</v>
      </c>
      <c r="AM152" s="162">
        <v>149</v>
      </c>
      <c r="AN152" s="162">
        <v>151</v>
      </c>
      <c r="AO152" s="162">
        <v>180</v>
      </c>
      <c r="AP152" s="162">
        <v>199</v>
      </c>
      <c r="AQ152" s="162">
        <v>201</v>
      </c>
      <c r="AR152" s="162">
        <v>249</v>
      </c>
      <c r="AS152" s="162">
        <v>251</v>
      </c>
      <c r="AT152" s="162">
        <v>299</v>
      </c>
      <c r="AU152" s="162">
        <v>301</v>
      </c>
      <c r="AV152" s="162">
        <v>349</v>
      </c>
      <c r="AW152" s="162">
        <v>351</v>
      </c>
      <c r="AX152" s="162">
        <v>399</v>
      </c>
      <c r="AY152" s="162">
        <v>401</v>
      </c>
      <c r="AZ152" s="162">
        <v>499</v>
      </c>
      <c r="BA152" s="163">
        <v>540</v>
      </c>
      <c r="BB152" s="933">
        <v>30</v>
      </c>
      <c r="BC152" s="925">
        <v>40</v>
      </c>
      <c r="BD152" s="751">
        <v>10</v>
      </c>
      <c r="BE152" s="752">
        <v>14</v>
      </c>
      <c r="BF152" s="752">
        <v>18</v>
      </c>
      <c r="BG152" s="752">
        <v>20</v>
      </c>
      <c r="BH152" s="752">
        <v>30</v>
      </c>
      <c r="BI152" s="752">
        <v>70</v>
      </c>
      <c r="BJ152" s="752">
        <v>80</v>
      </c>
      <c r="BK152" s="752">
        <v>99</v>
      </c>
      <c r="BL152" s="768">
        <v>105</v>
      </c>
      <c r="BM152" s="751">
        <v>10</v>
      </c>
      <c r="BN152" s="752">
        <v>14</v>
      </c>
      <c r="BO152" s="752">
        <v>18</v>
      </c>
      <c r="BP152" s="752">
        <v>20</v>
      </c>
      <c r="BQ152" s="752">
        <v>30</v>
      </c>
      <c r="BR152" s="752">
        <v>70</v>
      </c>
      <c r="BS152" s="752">
        <v>80</v>
      </c>
      <c r="BT152" s="752">
        <v>99</v>
      </c>
      <c r="BU152" s="768">
        <v>105</v>
      </c>
      <c r="BV152" s="933">
        <v>80</v>
      </c>
      <c r="BW152" s="921">
        <v>99</v>
      </c>
      <c r="BX152" s="925">
        <v>101</v>
      </c>
      <c r="BY152" s="971">
        <v>80</v>
      </c>
      <c r="BZ152" s="1135">
        <v>99</v>
      </c>
      <c r="CA152" s="1135">
        <v>101</v>
      </c>
      <c r="CB152" s="1135">
        <v>120</v>
      </c>
      <c r="CC152" s="1135">
        <v>130</v>
      </c>
      <c r="CD152" s="1135">
        <v>149</v>
      </c>
      <c r="CE152" s="1135">
        <v>151</v>
      </c>
      <c r="CF152" s="1135">
        <v>180</v>
      </c>
      <c r="CG152" s="1135">
        <v>199</v>
      </c>
      <c r="CH152" s="1135">
        <v>201</v>
      </c>
      <c r="CI152" s="1135">
        <v>249</v>
      </c>
      <c r="CJ152" s="1135">
        <v>251</v>
      </c>
      <c r="CK152" s="1135">
        <v>299</v>
      </c>
      <c r="CL152" s="1135">
        <v>301</v>
      </c>
      <c r="CM152" s="1135">
        <v>349</v>
      </c>
      <c r="CN152" s="1135">
        <v>351</v>
      </c>
      <c r="CO152" s="1135">
        <v>399</v>
      </c>
      <c r="CP152" s="1135">
        <v>401</v>
      </c>
      <c r="CQ152" s="1135">
        <v>499</v>
      </c>
      <c r="CR152" s="1150">
        <v>540</v>
      </c>
      <c r="DT152" s="7"/>
      <c r="DU152" s="7"/>
      <c r="DV152" s="7"/>
      <c r="DW152" s="7"/>
    </row>
    <row r="153" spans="1:127" s="7" customFormat="1" ht="15" customHeight="1" x14ac:dyDescent="0.3">
      <c r="A153" s="185" t="s">
        <v>51</v>
      </c>
      <c r="B153" s="184" t="s">
        <v>43</v>
      </c>
      <c r="C153" s="188" t="s">
        <v>95</v>
      </c>
      <c r="D153" s="198" t="s">
        <v>47</v>
      </c>
      <c r="E153" s="318">
        <f t="shared" si="116"/>
        <v>117.0778409090909</v>
      </c>
      <c r="F153" s="162">
        <f t="shared" si="119"/>
        <v>74.149779458097058</v>
      </c>
      <c r="G153" s="162">
        <f t="shared" si="117"/>
        <v>8.5</v>
      </c>
      <c r="H153" s="596">
        <f t="shared" si="118"/>
        <v>459</v>
      </c>
      <c r="I153" s="132">
        <f>0.85*I152</f>
        <v>10.199999999999999</v>
      </c>
      <c r="J153" s="314">
        <f t="shared" ref="J153:M153" si="125">0.85*J152</f>
        <v>17</v>
      </c>
      <c r="K153" s="314">
        <f t="shared" si="125"/>
        <v>25.5</v>
      </c>
      <c r="L153" s="314">
        <f t="shared" si="125"/>
        <v>38.25</v>
      </c>
      <c r="M153" s="86">
        <f t="shared" si="125"/>
        <v>51</v>
      </c>
      <c r="N153" s="132">
        <f t="shared" ref="N153:S153" si="126">0.85*N152</f>
        <v>10.199999999999999</v>
      </c>
      <c r="O153" s="314">
        <f t="shared" si="126"/>
        <v>17</v>
      </c>
      <c r="P153" s="314">
        <f t="shared" si="126"/>
        <v>25.5</v>
      </c>
      <c r="Q153" s="314">
        <f t="shared" si="126"/>
        <v>38.25</v>
      </c>
      <c r="R153" s="86">
        <f t="shared" si="126"/>
        <v>51</v>
      </c>
      <c r="S153" s="132">
        <f t="shared" si="126"/>
        <v>8.5</v>
      </c>
      <c r="T153" s="316">
        <f t="shared" ref="T153:Z153" si="127">0.85*T152</f>
        <v>10.199999999999999</v>
      </c>
      <c r="U153" s="316">
        <f t="shared" si="127"/>
        <v>11.9</v>
      </c>
      <c r="V153" s="316">
        <f t="shared" si="127"/>
        <v>13.6</v>
      </c>
      <c r="W153" s="316">
        <f t="shared" si="127"/>
        <v>17</v>
      </c>
      <c r="X153" s="316">
        <f t="shared" si="127"/>
        <v>25.5</v>
      </c>
      <c r="Y153" s="316">
        <f t="shared" si="127"/>
        <v>38.25</v>
      </c>
      <c r="Z153" s="86">
        <f t="shared" si="127"/>
        <v>51</v>
      </c>
      <c r="AA153" s="933">
        <f>0.85*AA152</f>
        <v>17</v>
      </c>
      <c r="AB153" s="921">
        <f t="shared" ref="AB153:AC153" si="128">0.85*AB152</f>
        <v>25.5</v>
      </c>
      <c r="AC153" s="939">
        <f t="shared" si="128"/>
        <v>25.5</v>
      </c>
      <c r="AD153" s="933">
        <f>AD152*0.85</f>
        <v>17</v>
      </c>
      <c r="AE153" s="921">
        <f t="shared" ref="AE153:BA153" si="129">AE152*0.85</f>
        <v>29.75</v>
      </c>
      <c r="AF153" s="921">
        <f t="shared" si="129"/>
        <v>38.25</v>
      </c>
      <c r="AG153" s="921">
        <f t="shared" si="129"/>
        <v>51</v>
      </c>
      <c r="AH153" s="921">
        <f t="shared" si="129"/>
        <v>68</v>
      </c>
      <c r="AI153" s="921">
        <f t="shared" si="129"/>
        <v>84.149999999999991</v>
      </c>
      <c r="AJ153" s="921">
        <f t="shared" si="129"/>
        <v>85.85</v>
      </c>
      <c r="AK153" s="921">
        <f t="shared" si="129"/>
        <v>102</v>
      </c>
      <c r="AL153" s="921">
        <f t="shared" si="129"/>
        <v>110.5</v>
      </c>
      <c r="AM153" s="921">
        <f t="shared" si="129"/>
        <v>126.64999999999999</v>
      </c>
      <c r="AN153" s="921">
        <f t="shared" si="129"/>
        <v>128.35</v>
      </c>
      <c r="AO153" s="921">
        <f t="shared" si="129"/>
        <v>153</v>
      </c>
      <c r="AP153" s="921">
        <f t="shared" si="129"/>
        <v>169.15</v>
      </c>
      <c r="AQ153" s="921">
        <f t="shared" si="129"/>
        <v>170.85</v>
      </c>
      <c r="AR153" s="921">
        <f t="shared" si="129"/>
        <v>211.65</v>
      </c>
      <c r="AS153" s="921">
        <f t="shared" si="129"/>
        <v>213.35</v>
      </c>
      <c r="AT153" s="921">
        <f t="shared" si="129"/>
        <v>254.15</v>
      </c>
      <c r="AU153" s="921">
        <f t="shared" si="129"/>
        <v>255.85</v>
      </c>
      <c r="AV153" s="921">
        <f t="shared" si="129"/>
        <v>296.64999999999998</v>
      </c>
      <c r="AW153" s="921">
        <f t="shared" si="129"/>
        <v>298.34999999999997</v>
      </c>
      <c r="AX153" s="921">
        <f t="shared" si="129"/>
        <v>339.15</v>
      </c>
      <c r="AY153" s="921">
        <f t="shared" si="129"/>
        <v>340.84999999999997</v>
      </c>
      <c r="AZ153" s="921">
        <f t="shared" si="129"/>
        <v>424.15</v>
      </c>
      <c r="BA153" s="925">
        <f t="shared" si="129"/>
        <v>459</v>
      </c>
      <c r="BB153" s="933">
        <f>0.85*BB152</f>
        <v>25.5</v>
      </c>
      <c r="BC153" s="925">
        <f>0.85*BC152</f>
        <v>34</v>
      </c>
      <c r="BD153" s="132">
        <v>8.5</v>
      </c>
      <c r="BE153" s="314">
        <v>11.9</v>
      </c>
      <c r="BF153" s="314">
        <v>15.299999999999999</v>
      </c>
      <c r="BG153" s="314">
        <v>17</v>
      </c>
      <c r="BH153" s="314">
        <v>25.5</v>
      </c>
      <c r="BI153" s="314">
        <v>59.5</v>
      </c>
      <c r="BJ153" s="314">
        <v>68</v>
      </c>
      <c r="BK153" s="314">
        <v>84.149999999999991</v>
      </c>
      <c r="BL153" s="86">
        <v>89.25</v>
      </c>
      <c r="BM153" s="132">
        <v>8.5</v>
      </c>
      <c r="BN153" s="314">
        <v>11.9</v>
      </c>
      <c r="BO153" s="314">
        <v>15.299999999999999</v>
      </c>
      <c r="BP153" s="314">
        <v>17</v>
      </c>
      <c r="BQ153" s="314">
        <v>25.5</v>
      </c>
      <c r="BR153" s="314">
        <v>59.5</v>
      </c>
      <c r="BS153" s="314">
        <v>68</v>
      </c>
      <c r="BT153" s="314">
        <v>84.149999999999991</v>
      </c>
      <c r="BU153" s="86">
        <v>89.25</v>
      </c>
      <c r="BV153" s="933">
        <v>68</v>
      </c>
      <c r="BW153" s="921">
        <v>84.149999999999991</v>
      </c>
      <c r="BX153" s="925">
        <v>85.85</v>
      </c>
      <c r="BY153" s="972">
        <f t="shared" ref="BY153:CR153" si="130">BY152*0.85</f>
        <v>68</v>
      </c>
      <c r="BZ153" s="1137">
        <f t="shared" si="130"/>
        <v>84.149999999999991</v>
      </c>
      <c r="CA153" s="1137">
        <f t="shared" si="130"/>
        <v>85.85</v>
      </c>
      <c r="CB153" s="1137">
        <f t="shared" si="130"/>
        <v>102</v>
      </c>
      <c r="CC153" s="1137">
        <f t="shared" si="130"/>
        <v>110.5</v>
      </c>
      <c r="CD153" s="1137">
        <f t="shared" si="130"/>
        <v>126.64999999999999</v>
      </c>
      <c r="CE153" s="1137">
        <f t="shared" si="130"/>
        <v>128.35</v>
      </c>
      <c r="CF153" s="1137">
        <f t="shared" si="130"/>
        <v>153</v>
      </c>
      <c r="CG153" s="1137">
        <f t="shared" si="130"/>
        <v>169.15</v>
      </c>
      <c r="CH153" s="1137">
        <f t="shared" si="130"/>
        <v>170.85</v>
      </c>
      <c r="CI153" s="1137">
        <f t="shared" si="130"/>
        <v>211.65</v>
      </c>
      <c r="CJ153" s="1137">
        <f t="shared" si="130"/>
        <v>213.35</v>
      </c>
      <c r="CK153" s="1137">
        <f t="shared" si="130"/>
        <v>254.15</v>
      </c>
      <c r="CL153" s="1137">
        <f t="shared" si="130"/>
        <v>255.85</v>
      </c>
      <c r="CM153" s="1137">
        <f t="shared" si="130"/>
        <v>296.64999999999998</v>
      </c>
      <c r="CN153" s="1137">
        <f t="shared" si="130"/>
        <v>298.34999999999997</v>
      </c>
      <c r="CO153" s="1137">
        <f t="shared" si="130"/>
        <v>339.15</v>
      </c>
      <c r="CP153" s="1137">
        <f t="shared" si="130"/>
        <v>340.84999999999997</v>
      </c>
      <c r="CQ153" s="1137">
        <f t="shared" si="130"/>
        <v>424.15</v>
      </c>
      <c r="CR153" s="1151">
        <f t="shared" si="130"/>
        <v>459</v>
      </c>
    </row>
    <row r="154" spans="1:127" s="7" customFormat="1" ht="15" customHeight="1" x14ac:dyDescent="0.3">
      <c r="A154" s="185" t="s">
        <v>12</v>
      </c>
      <c r="B154" s="184" t="s">
        <v>11</v>
      </c>
      <c r="C154" s="188" t="s">
        <v>96</v>
      </c>
      <c r="D154" s="200"/>
      <c r="E154" s="807">
        <f t="shared" si="116"/>
        <v>20</v>
      </c>
      <c r="F154" s="162">
        <f t="shared" si="119"/>
        <v>0</v>
      </c>
      <c r="G154" s="805">
        <f t="shared" si="117"/>
        <v>20</v>
      </c>
      <c r="H154" s="839">
        <f t="shared" si="118"/>
        <v>20</v>
      </c>
      <c r="I154" s="71">
        <v>20</v>
      </c>
      <c r="J154" s="69">
        <v>20</v>
      </c>
      <c r="K154" s="69">
        <v>20</v>
      </c>
      <c r="L154" s="69">
        <v>20</v>
      </c>
      <c r="M154" s="70">
        <v>20</v>
      </c>
      <c r="N154" s="71">
        <v>20</v>
      </c>
      <c r="O154" s="69">
        <v>20</v>
      </c>
      <c r="P154" s="69">
        <v>20</v>
      </c>
      <c r="Q154" s="69">
        <v>20</v>
      </c>
      <c r="R154" s="70">
        <v>20</v>
      </c>
      <c r="S154" s="71">
        <v>20</v>
      </c>
      <c r="T154" s="69">
        <v>20</v>
      </c>
      <c r="U154" s="675">
        <v>20</v>
      </c>
      <c r="V154" s="69">
        <v>20</v>
      </c>
      <c r="W154" s="675">
        <v>20</v>
      </c>
      <c r="X154" s="69">
        <v>20</v>
      </c>
      <c r="Y154" s="675">
        <v>20</v>
      </c>
      <c r="Z154" s="70">
        <v>20</v>
      </c>
      <c r="AA154" s="932">
        <v>20</v>
      </c>
      <c r="AB154" s="920">
        <v>20</v>
      </c>
      <c r="AC154" s="938">
        <v>20</v>
      </c>
      <c r="AD154" s="932">
        <v>20</v>
      </c>
      <c r="AE154" s="920">
        <v>20</v>
      </c>
      <c r="AF154" s="920">
        <v>20</v>
      </c>
      <c r="AG154" s="920">
        <v>20</v>
      </c>
      <c r="AH154" s="920">
        <v>20</v>
      </c>
      <c r="AI154" s="920">
        <v>20</v>
      </c>
      <c r="AJ154" s="920">
        <v>20</v>
      </c>
      <c r="AK154" s="920">
        <v>20</v>
      </c>
      <c r="AL154" s="920">
        <v>20</v>
      </c>
      <c r="AM154" s="920">
        <v>20</v>
      </c>
      <c r="AN154" s="920">
        <v>20</v>
      </c>
      <c r="AO154" s="920">
        <v>20</v>
      </c>
      <c r="AP154" s="920">
        <v>20</v>
      </c>
      <c r="AQ154" s="920">
        <v>20</v>
      </c>
      <c r="AR154" s="920">
        <v>20</v>
      </c>
      <c r="AS154" s="920">
        <v>20</v>
      </c>
      <c r="AT154" s="920">
        <v>20</v>
      </c>
      <c r="AU154" s="920">
        <v>20</v>
      </c>
      <c r="AV154" s="920">
        <v>20</v>
      </c>
      <c r="AW154" s="920">
        <v>20</v>
      </c>
      <c r="AX154" s="920">
        <v>20</v>
      </c>
      <c r="AY154" s="920">
        <v>20</v>
      </c>
      <c r="AZ154" s="920">
        <v>20</v>
      </c>
      <c r="BA154" s="924">
        <v>20</v>
      </c>
      <c r="BB154" s="932">
        <v>20</v>
      </c>
      <c r="BC154" s="924">
        <v>20</v>
      </c>
      <c r="BD154" s="71">
        <v>20</v>
      </c>
      <c r="BE154" s="69">
        <v>20</v>
      </c>
      <c r="BF154" s="69">
        <v>20</v>
      </c>
      <c r="BG154" s="69">
        <v>20</v>
      </c>
      <c r="BH154" s="69">
        <v>20</v>
      </c>
      <c r="BI154" s="69">
        <v>20</v>
      </c>
      <c r="BJ154" s="69">
        <v>20</v>
      </c>
      <c r="BK154" s="69">
        <v>20</v>
      </c>
      <c r="BL154" s="70">
        <v>20</v>
      </c>
      <c r="BM154" s="71">
        <v>20</v>
      </c>
      <c r="BN154" s="69">
        <v>20</v>
      </c>
      <c r="BO154" s="69">
        <v>20</v>
      </c>
      <c r="BP154" s="69">
        <v>20</v>
      </c>
      <c r="BQ154" s="69">
        <v>20</v>
      </c>
      <c r="BR154" s="69">
        <v>20</v>
      </c>
      <c r="BS154" s="69">
        <v>20</v>
      </c>
      <c r="BT154" s="69">
        <v>20</v>
      </c>
      <c r="BU154" s="70">
        <v>20</v>
      </c>
      <c r="BV154" s="932">
        <v>20</v>
      </c>
      <c r="BW154" s="920">
        <v>20</v>
      </c>
      <c r="BX154" s="924">
        <v>20</v>
      </c>
      <c r="BY154" s="971">
        <v>20</v>
      </c>
      <c r="BZ154" s="971">
        <v>20</v>
      </c>
      <c r="CA154" s="971">
        <v>20</v>
      </c>
      <c r="CB154" s="971">
        <v>20</v>
      </c>
      <c r="CC154" s="971">
        <v>20</v>
      </c>
      <c r="CD154" s="971">
        <v>20</v>
      </c>
      <c r="CE154" s="971">
        <v>20</v>
      </c>
      <c r="CF154" s="971">
        <v>20</v>
      </c>
      <c r="CG154" s="971">
        <v>20</v>
      </c>
      <c r="CH154" s="971">
        <v>20</v>
      </c>
      <c r="CI154" s="971">
        <v>20</v>
      </c>
      <c r="CJ154" s="971">
        <v>20</v>
      </c>
      <c r="CK154" s="971">
        <v>20</v>
      </c>
      <c r="CL154" s="971">
        <v>20</v>
      </c>
      <c r="CM154" s="971">
        <v>20</v>
      </c>
      <c r="CN154" s="971">
        <v>20</v>
      </c>
      <c r="CO154" s="971">
        <v>20</v>
      </c>
      <c r="CP154" s="971">
        <v>20</v>
      </c>
      <c r="CQ154" s="971">
        <v>20</v>
      </c>
      <c r="CR154" s="1122">
        <v>20</v>
      </c>
    </row>
    <row r="155" spans="1:127" s="7" customFormat="1" ht="15" hidden="1" customHeight="1" x14ac:dyDescent="0.3">
      <c r="A155" s="185" t="s">
        <v>54</v>
      </c>
      <c r="B155" s="184" t="s">
        <v>44</v>
      </c>
      <c r="C155" s="188" t="s">
        <v>13</v>
      </c>
      <c r="D155" s="198" t="s">
        <v>14</v>
      </c>
      <c r="E155" s="533"/>
      <c r="F155" s="166"/>
      <c r="G155" s="166"/>
      <c r="H155" s="837"/>
      <c r="I155" s="71" t="s">
        <v>428</v>
      </c>
      <c r="J155" s="69" t="s">
        <v>428</v>
      </c>
      <c r="K155" s="69" t="s">
        <v>428</v>
      </c>
      <c r="L155" s="69" t="s">
        <v>428</v>
      </c>
      <c r="M155" s="70" t="s">
        <v>428</v>
      </c>
      <c r="N155" s="71" t="s">
        <v>428</v>
      </c>
      <c r="O155" s="69" t="s">
        <v>428</v>
      </c>
      <c r="P155" s="69" t="s">
        <v>428</v>
      </c>
      <c r="Q155" s="69" t="s">
        <v>428</v>
      </c>
      <c r="R155" s="70" t="s">
        <v>428</v>
      </c>
      <c r="S155" s="71"/>
      <c r="T155" s="675"/>
      <c r="U155" s="675"/>
      <c r="V155" s="675"/>
      <c r="W155" s="675"/>
      <c r="X155" s="675"/>
      <c r="Y155" s="675"/>
      <c r="Z155" s="70"/>
      <c r="AA155" s="953" t="s">
        <v>428</v>
      </c>
      <c r="AB155" s="954" t="s">
        <v>428</v>
      </c>
      <c r="AC155" s="964" t="s">
        <v>428</v>
      </c>
      <c r="AD155" s="961" t="s">
        <v>687</v>
      </c>
      <c r="AE155" s="962" t="s">
        <v>687</v>
      </c>
      <c r="AF155" s="962" t="s">
        <v>687</v>
      </c>
      <c r="AG155" s="962" t="s">
        <v>687</v>
      </c>
      <c r="AH155" s="962" t="s">
        <v>687</v>
      </c>
      <c r="AI155" s="962" t="s">
        <v>687</v>
      </c>
      <c r="AJ155" s="962" t="s">
        <v>687</v>
      </c>
      <c r="AK155" s="962" t="s">
        <v>687</v>
      </c>
      <c r="AL155" s="962" t="s">
        <v>687</v>
      </c>
      <c r="AM155" s="962" t="s">
        <v>687</v>
      </c>
      <c r="AN155" s="962" t="s">
        <v>687</v>
      </c>
      <c r="AO155" s="962" t="s">
        <v>687</v>
      </c>
      <c r="AP155" s="962" t="s">
        <v>687</v>
      </c>
      <c r="AQ155" s="962" t="s">
        <v>687</v>
      </c>
      <c r="AR155" s="962" t="s">
        <v>687</v>
      </c>
      <c r="AS155" s="962" t="s">
        <v>687</v>
      </c>
      <c r="AT155" s="962" t="s">
        <v>687</v>
      </c>
      <c r="AU155" s="962" t="s">
        <v>687</v>
      </c>
      <c r="AV155" s="962" t="s">
        <v>687</v>
      </c>
      <c r="AW155" s="962" t="s">
        <v>687</v>
      </c>
      <c r="AX155" s="962" t="s">
        <v>687</v>
      </c>
      <c r="AY155" s="962" t="s">
        <v>687</v>
      </c>
      <c r="AZ155" s="962" t="s">
        <v>687</v>
      </c>
      <c r="BA155" s="966" t="s">
        <v>687</v>
      </c>
      <c r="BB155" s="953" t="s">
        <v>428</v>
      </c>
      <c r="BC155" s="955" t="s">
        <v>428</v>
      </c>
      <c r="BD155" s="71" t="s">
        <v>428</v>
      </c>
      <c r="BE155" s="69" t="s">
        <v>428</v>
      </c>
      <c r="BF155" s="69" t="s">
        <v>428</v>
      </c>
      <c r="BG155" s="69" t="s">
        <v>428</v>
      </c>
      <c r="BH155" s="69" t="s">
        <v>428</v>
      </c>
      <c r="BI155" s="69" t="s">
        <v>428</v>
      </c>
      <c r="BJ155" s="69" t="s">
        <v>428</v>
      </c>
      <c r="BK155" s="69" t="s">
        <v>428</v>
      </c>
      <c r="BL155" s="70" t="s">
        <v>428</v>
      </c>
      <c r="BM155" s="71" t="s">
        <v>428</v>
      </c>
      <c r="BN155" s="69" t="s">
        <v>428</v>
      </c>
      <c r="BO155" s="69" t="s">
        <v>428</v>
      </c>
      <c r="BP155" s="69" t="s">
        <v>428</v>
      </c>
      <c r="BQ155" s="69" t="s">
        <v>428</v>
      </c>
      <c r="BR155" s="69" t="s">
        <v>428</v>
      </c>
      <c r="BS155" s="69" t="s">
        <v>428</v>
      </c>
      <c r="BT155" s="69" t="s">
        <v>428</v>
      </c>
      <c r="BU155" s="70" t="s">
        <v>428</v>
      </c>
      <c r="BV155" s="953" t="s">
        <v>428</v>
      </c>
      <c r="BW155" s="954" t="s">
        <v>428</v>
      </c>
      <c r="BX155" s="955" t="s">
        <v>428</v>
      </c>
      <c r="BY155" s="1160" t="s">
        <v>428</v>
      </c>
      <c r="BZ155" s="1161" t="s">
        <v>428</v>
      </c>
      <c r="CA155" s="1161" t="s">
        <v>428</v>
      </c>
      <c r="CB155" s="1161" t="s">
        <v>428</v>
      </c>
      <c r="CC155" s="1161" t="s">
        <v>428</v>
      </c>
      <c r="CD155" s="1161" t="s">
        <v>428</v>
      </c>
      <c r="CE155" s="1161" t="s">
        <v>428</v>
      </c>
      <c r="CF155" s="1161" t="s">
        <v>428</v>
      </c>
      <c r="CG155" s="1161" t="s">
        <v>428</v>
      </c>
      <c r="CH155" s="1161" t="s">
        <v>428</v>
      </c>
      <c r="CI155" s="1161" t="s">
        <v>428</v>
      </c>
      <c r="CJ155" s="1161" t="s">
        <v>428</v>
      </c>
      <c r="CK155" s="1161" t="s">
        <v>428</v>
      </c>
      <c r="CL155" s="1161" t="s">
        <v>428</v>
      </c>
      <c r="CM155" s="1161" t="s">
        <v>428</v>
      </c>
      <c r="CN155" s="1161" t="s">
        <v>428</v>
      </c>
      <c r="CO155" s="1161" t="s">
        <v>428</v>
      </c>
      <c r="CP155" s="1161" t="s">
        <v>428</v>
      </c>
      <c r="CQ155" s="1161" t="s">
        <v>428</v>
      </c>
      <c r="CR155" s="1162" t="s">
        <v>428</v>
      </c>
    </row>
    <row r="156" spans="1:127" s="7" customFormat="1" ht="15" customHeight="1" x14ac:dyDescent="0.3">
      <c r="A156" s="185" t="s">
        <v>52</v>
      </c>
      <c r="B156" s="184" t="s">
        <v>45</v>
      </c>
      <c r="C156" s="188" t="s">
        <v>93</v>
      </c>
      <c r="D156" s="198" t="s">
        <v>15</v>
      </c>
      <c r="E156" s="533">
        <f>AVERAGE(I156:XY156)</f>
        <v>0.46183409090909089</v>
      </c>
      <c r="F156" s="166">
        <f t="shared" ref="F156:F163" si="131">AVEDEV(I156:BY156)</f>
        <v>0.3257193446754883</v>
      </c>
      <c r="G156" s="166">
        <f t="shared" ref="G156:G157" si="132">MIN(I156:XY156)</f>
        <v>3.1E-2</v>
      </c>
      <c r="H156" s="837">
        <f t="shared" ref="H156:H157" si="133">MAX(I156:XY156)</f>
        <v>1.9818</v>
      </c>
      <c r="I156" s="64">
        <f>0.00367*I152</f>
        <v>4.4040000000000003E-2</v>
      </c>
      <c r="J156" s="65">
        <f t="shared" ref="J156:M156" si="134">0.00367*J152</f>
        <v>7.3400000000000007E-2</v>
      </c>
      <c r="K156" s="65">
        <f t="shared" si="134"/>
        <v>0.1101</v>
      </c>
      <c r="L156" s="65">
        <f t="shared" si="134"/>
        <v>0.16514999999999999</v>
      </c>
      <c r="M156" s="66">
        <f t="shared" si="134"/>
        <v>0.22020000000000001</v>
      </c>
      <c r="N156" s="64">
        <f t="shared" ref="N156:S156" si="135">0.00367*N152</f>
        <v>4.4040000000000003E-2</v>
      </c>
      <c r="O156" s="65">
        <f t="shared" si="135"/>
        <v>7.3400000000000007E-2</v>
      </c>
      <c r="P156" s="65">
        <f t="shared" si="135"/>
        <v>0.1101</v>
      </c>
      <c r="Q156" s="65">
        <f t="shared" si="135"/>
        <v>0.16514999999999999</v>
      </c>
      <c r="R156" s="66">
        <f t="shared" si="135"/>
        <v>0.22020000000000001</v>
      </c>
      <c r="S156" s="64">
        <f t="shared" si="135"/>
        <v>3.6700000000000003E-2</v>
      </c>
      <c r="T156" s="315">
        <f t="shared" ref="T156:Z156" si="136">0.00367*T152</f>
        <v>4.4040000000000003E-2</v>
      </c>
      <c r="U156" s="315">
        <f t="shared" si="136"/>
        <v>5.1380000000000002E-2</v>
      </c>
      <c r="V156" s="315">
        <f t="shared" si="136"/>
        <v>5.8720000000000001E-2</v>
      </c>
      <c r="W156" s="315">
        <f t="shared" si="136"/>
        <v>7.3400000000000007E-2</v>
      </c>
      <c r="X156" s="315">
        <f t="shared" si="136"/>
        <v>0.1101</v>
      </c>
      <c r="Y156" s="315">
        <f t="shared" si="136"/>
        <v>0.16514999999999999</v>
      </c>
      <c r="Z156" s="66">
        <f t="shared" si="136"/>
        <v>0.22020000000000001</v>
      </c>
      <c r="AA156" s="926">
        <v>6.0999999999999999E-2</v>
      </c>
      <c r="AB156" s="918">
        <v>9.1999999999999998E-2</v>
      </c>
      <c r="AC156" s="936">
        <v>9.1999999999999998E-2</v>
      </c>
      <c r="AD156" s="926">
        <f>0.00367*AD152</f>
        <v>7.3400000000000007E-2</v>
      </c>
      <c r="AE156" s="918">
        <f t="shared" ref="AE156:BA156" si="137">0.00367*AE152</f>
        <v>0.12845000000000001</v>
      </c>
      <c r="AF156" s="918">
        <f t="shared" si="137"/>
        <v>0.16514999999999999</v>
      </c>
      <c r="AG156" s="918">
        <f t="shared" si="137"/>
        <v>0.22020000000000001</v>
      </c>
      <c r="AH156" s="918">
        <f t="shared" si="137"/>
        <v>0.29360000000000003</v>
      </c>
      <c r="AI156" s="918">
        <f t="shared" si="137"/>
        <v>0.36332999999999999</v>
      </c>
      <c r="AJ156" s="918">
        <f t="shared" si="137"/>
        <v>0.37067</v>
      </c>
      <c r="AK156" s="918">
        <f t="shared" si="137"/>
        <v>0.44040000000000001</v>
      </c>
      <c r="AL156" s="918">
        <f t="shared" si="137"/>
        <v>0.47710000000000002</v>
      </c>
      <c r="AM156" s="918">
        <f t="shared" si="137"/>
        <v>0.54683000000000004</v>
      </c>
      <c r="AN156" s="918">
        <f t="shared" si="137"/>
        <v>0.55417000000000005</v>
      </c>
      <c r="AO156" s="918">
        <f t="shared" si="137"/>
        <v>0.66059999999999997</v>
      </c>
      <c r="AP156" s="918">
        <f t="shared" si="137"/>
        <v>0.73033000000000003</v>
      </c>
      <c r="AQ156" s="918">
        <f t="shared" si="137"/>
        <v>0.73767000000000005</v>
      </c>
      <c r="AR156" s="918">
        <f t="shared" si="137"/>
        <v>0.91383000000000003</v>
      </c>
      <c r="AS156" s="918">
        <f t="shared" si="137"/>
        <v>0.92117000000000004</v>
      </c>
      <c r="AT156" s="918">
        <f t="shared" si="137"/>
        <v>1.0973299999999999</v>
      </c>
      <c r="AU156" s="918">
        <f t="shared" si="137"/>
        <v>1.10467</v>
      </c>
      <c r="AV156" s="918">
        <f t="shared" si="137"/>
        <v>1.2808300000000001</v>
      </c>
      <c r="AW156" s="918">
        <f t="shared" si="137"/>
        <v>1.28817</v>
      </c>
      <c r="AX156" s="918">
        <f t="shared" si="137"/>
        <v>1.4643300000000001</v>
      </c>
      <c r="AY156" s="918">
        <f t="shared" si="137"/>
        <v>1.47167</v>
      </c>
      <c r="AZ156" s="918">
        <f t="shared" si="137"/>
        <v>1.8313300000000001</v>
      </c>
      <c r="BA156" s="922">
        <f t="shared" si="137"/>
        <v>1.9818</v>
      </c>
      <c r="BB156" s="926">
        <f>0.00367*BB152</f>
        <v>0.1101</v>
      </c>
      <c r="BC156" s="922">
        <f>0.00367*BC152</f>
        <v>0.14680000000000001</v>
      </c>
      <c r="BD156" s="64">
        <v>3.1E-2</v>
      </c>
      <c r="BE156" s="65">
        <v>4.2999999999999997E-2</v>
      </c>
      <c r="BF156" s="65">
        <v>5.5E-2</v>
      </c>
      <c r="BG156" s="65">
        <v>6.0999999999999999E-2</v>
      </c>
      <c r="BH156" s="65">
        <v>9.1999999999999998E-2</v>
      </c>
      <c r="BI156" s="65">
        <v>0.214</v>
      </c>
      <c r="BJ156" s="65">
        <v>0.245</v>
      </c>
      <c r="BK156" s="65">
        <v>0.30299999999999999</v>
      </c>
      <c r="BL156" s="66">
        <v>0.32100000000000001</v>
      </c>
      <c r="BM156" s="64">
        <v>3.1E-2</v>
      </c>
      <c r="BN156" s="65">
        <v>4.2999999999999997E-2</v>
      </c>
      <c r="BO156" s="65">
        <v>5.5E-2</v>
      </c>
      <c r="BP156" s="65">
        <v>6.0999999999999999E-2</v>
      </c>
      <c r="BQ156" s="65">
        <v>9.1999999999999998E-2</v>
      </c>
      <c r="BR156" s="65">
        <v>0.214</v>
      </c>
      <c r="BS156" s="65">
        <v>0.245</v>
      </c>
      <c r="BT156" s="65">
        <v>0.30299999999999999</v>
      </c>
      <c r="BU156" s="66">
        <v>0.32100000000000001</v>
      </c>
      <c r="BV156" s="926">
        <v>0.245</v>
      </c>
      <c r="BW156" s="918">
        <v>0.30299999999999999</v>
      </c>
      <c r="BX156" s="922">
        <v>0.309</v>
      </c>
      <c r="BY156" s="969">
        <v>0.245</v>
      </c>
      <c r="BZ156" s="1131">
        <v>0.30299999999999999</v>
      </c>
      <c r="CA156" s="1131">
        <v>0.309</v>
      </c>
      <c r="CB156" s="1131">
        <v>0.36699999999999999</v>
      </c>
      <c r="CC156" s="1131">
        <v>0.39800000000000002</v>
      </c>
      <c r="CD156" s="1131">
        <v>0.45600000000000002</v>
      </c>
      <c r="CE156" s="1131">
        <v>0.46200000000000002</v>
      </c>
      <c r="CF156" s="1131">
        <v>0.55100000000000005</v>
      </c>
      <c r="CG156" s="1131">
        <v>0.60899999999999999</v>
      </c>
      <c r="CH156" s="1131">
        <v>0.61499999999999999</v>
      </c>
      <c r="CI156" s="1131">
        <v>0.76200000000000001</v>
      </c>
      <c r="CJ156" s="1131">
        <v>0.76800000000000002</v>
      </c>
      <c r="CK156" s="1131">
        <v>0.91500000000000004</v>
      </c>
      <c r="CL156" s="1131">
        <v>0.92100000000000004</v>
      </c>
      <c r="CM156" s="1131">
        <v>1.0680000000000001</v>
      </c>
      <c r="CN156" s="1131">
        <v>1.0740000000000001</v>
      </c>
      <c r="CO156" s="1131">
        <v>1.2210000000000001</v>
      </c>
      <c r="CP156" s="1131">
        <v>1.2270000000000001</v>
      </c>
      <c r="CQ156" s="1131">
        <v>1.5269999999999999</v>
      </c>
      <c r="CR156" s="1148">
        <v>1.6519999999999999</v>
      </c>
    </row>
    <row r="157" spans="1:127" s="7" customFormat="1" ht="15" customHeight="1" x14ac:dyDescent="0.3">
      <c r="A157" s="185" t="s">
        <v>16</v>
      </c>
      <c r="B157" s="184" t="s">
        <v>46</v>
      </c>
      <c r="C157" s="188" t="s">
        <v>92</v>
      </c>
      <c r="D157" s="198" t="s">
        <v>5</v>
      </c>
      <c r="E157" s="807">
        <f>AVERAGE(I157:XY157)</f>
        <v>329.2681818181818</v>
      </c>
      <c r="F157" s="805">
        <f t="shared" si="131"/>
        <v>245.57377861793719</v>
      </c>
      <c r="G157" s="805">
        <f t="shared" si="132"/>
        <v>27.799999999999997</v>
      </c>
      <c r="H157" s="839">
        <f t="shared" si="133"/>
        <v>1501.1999999999998</v>
      </c>
      <c r="I157" s="117">
        <f>2.78*I152</f>
        <v>33.36</v>
      </c>
      <c r="J157" s="152">
        <f t="shared" ref="J157:M157" si="138">2.78*J152</f>
        <v>55.599999999999994</v>
      </c>
      <c r="K157" s="152">
        <f t="shared" si="138"/>
        <v>83.399999999999991</v>
      </c>
      <c r="L157" s="152">
        <f t="shared" si="138"/>
        <v>125.1</v>
      </c>
      <c r="M157" s="831">
        <f t="shared" si="138"/>
        <v>166.79999999999998</v>
      </c>
      <c r="N157" s="117">
        <f t="shared" ref="N157:S157" si="139">2.78*N152</f>
        <v>33.36</v>
      </c>
      <c r="O157" s="152">
        <f t="shared" si="139"/>
        <v>55.599999999999994</v>
      </c>
      <c r="P157" s="152">
        <f t="shared" si="139"/>
        <v>83.399999999999991</v>
      </c>
      <c r="Q157" s="152">
        <f t="shared" si="139"/>
        <v>125.1</v>
      </c>
      <c r="R157" s="831">
        <f t="shared" si="139"/>
        <v>166.79999999999998</v>
      </c>
      <c r="S157" s="117">
        <f t="shared" si="139"/>
        <v>27.799999999999997</v>
      </c>
      <c r="T157" s="830">
        <f t="shared" ref="T157:Z157" si="140">2.78*T152</f>
        <v>33.36</v>
      </c>
      <c r="U157" s="830">
        <f t="shared" si="140"/>
        <v>38.919999999999995</v>
      </c>
      <c r="V157" s="830">
        <f t="shared" si="140"/>
        <v>44.48</v>
      </c>
      <c r="W157" s="830">
        <f t="shared" si="140"/>
        <v>55.599999999999994</v>
      </c>
      <c r="X157" s="830">
        <f t="shared" si="140"/>
        <v>83.399999999999991</v>
      </c>
      <c r="Y157" s="830">
        <f t="shared" si="140"/>
        <v>125.1</v>
      </c>
      <c r="Z157" s="831">
        <f t="shared" si="140"/>
        <v>166.79999999999998</v>
      </c>
      <c r="AA157" s="932">
        <v>87</v>
      </c>
      <c r="AB157" s="920">
        <v>107</v>
      </c>
      <c r="AC157" s="938">
        <v>107</v>
      </c>
      <c r="AD157" s="932">
        <f>2.78*AD152</f>
        <v>55.599999999999994</v>
      </c>
      <c r="AE157" s="920">
        <f t="shared" ref="AE157:BA157" si="141">2.78*AE152</f>
        <v>97.3</v>
      </c>
      <c r="AF157" s="920">
        <f t="shared" si="141"/>
        <v>125.1</v>
      </c>
      <c r="AG157" s="920">
        <f t="shared" si="141"/>
        <v>166.79999999999998</v>
      </c>
      <c r="AH157" s="920">
        <f t="shared" si="141"/>
        <v>222.39999999999998</v>
      </c>
      <c r="AI157" s="920">
        <f t="shared" si="141"/>
        <v>275.21999999999997</v>
      </c>
      <c r="AJ157" s="920">
        <f t="shared" si="141"/>
        <v>280.77999999999997</v>
      </c>
      <c r="AK157" s="920">
        <f t="shared" si="141"/>
        <v>333.59999999999997</v>
      </c>
      <c r="AL157" s="920">
        <f t="shared" si="141"/>
        <v>361.4</v>
      </c>
      <c r="AM157" s="920">
        <f t="shared" si="141"/>
        <v>414.21999999999997</v>
      </c>
      <c r="AN157" s="920">
        <f t="shared" si="141"/>
        <v>419.78</v>
      </c>
      <c r="AO157" s="920">
        <f t="shared" si="141"/>
        <v>500.4</v>
      </c>
      <c r="AP157" s="920">
        <f t="shared" si="141"/>
        <v>553.21999999999991</v>
      </c>
      <c r="AQ157" s="920">
        <f t="shared" si="141"/>
        <v>558.78</v>
      </c>
      <c r="AR157" s="920">
        <f t="shared" si="141"/>
        <v>692.21999999999991</v>
      </c>
      <c r="AS157" s="920">
        <f t="shared" si="141"/>
        <v>697.78</v>
      </c>
      <c r="AT157" s="920">
        <f t="shared" si="141"/>
        <v>831.21999999999991</v>
      </c>
      <c r="AU157" s="920">
        <f t="shared" si="141"/>
        <v>836.78</v>
      </c>
      <c r="AV157" s="920">
        <f t="shared" si="141"/>
        <v>970.21999999999991</v>
      </c>
      <c r="AW157" s="920">
        <f t="shared" si="141"/>
        <v>975.78</v>
      </c>
      <c r="AX157" s="920">
        <f t="shared" si="141"/>
        <v>1109.22</v>
      </c>
      <c r="AY157" s="920">
        <f t="shared" si="141"/>
        <v>1114.78</v>
      </c>
      <c r="AZ157" s="920">
        <f t="shared" si="141"/>
        <v>1387.2199999999998</v>
      </c>
      <c r="BA157" s="924">
        <f t="shared" si="141"/>
        <v>1501.1999999999998</v>
      </c>
      <c r="BB157" s="932">
        <f>2.78*BB152</f>
        <v>83.399999999999991</v>
      </c>
      <c r="BC157" s="924">
        <f>2.78*BC152</f>
        <v>111.19999999999999</v>
      </c>
      <c r="BD157" s="117">
        <v>54</v>
      </c>
      <c r="BE157" s="152">
        <v>63</v>
      </c>
      <c r="BF157" s="152">
        <v>72</v>
      </c>
      <c r="BG157" s="152">
        <v>82</v>
      </c>
      <c r="BH157" s="152">
        <v>82</v>
      </c>
      <c r="BI157" s="152">
        <v>125</v>
      </c>
      <c r="BJ157" s="152">
        <v>136</v>
      </c>
      <c r="BK157" s="152">
        <v>157</v>
      </c>
      <c r="BL157" s="831">
        <v>162</v>
      </c>
      <c r="BM157" s="117">
        <v>68</v>
      </c>
      <c r="BN157" s="152">
        <v>78</v>
      </c>
      <c r="BO157" s="152">
        <v>88</v>
      </c>
      <c r="BP157" s="152">
        <v>94</v>
      </c>
      <c r="BQ157" s="152">
        <v>116</v>
      </c>
      <c r="BR157" s="152">
        <v>158</v>
      </c>
      <c r="BS157" s="152">
        <v>168</v>
      </c>
      <c r="BT157" s="152">
        <v>189</v>
      </c>
      <c r="BU157" s="831">
        <v>194</v>
      </c>
      <c r="BV157" s="932">
        <v>162</v>
      </c>
      <c r="BW157" s="920">
        <v>230</v>
      </c>
      <c r="BX157" s="924">
        <v>230</v>
      </c>
      <c r="BY157" s="971">
        <v>235</v>
      </c>
      <c r="BZ157" s="1135">
        <v>276</v>
      </c>
      <c r="CA157" s="1135">
        <v>276</v>
      </c>
      <c r="CB157" s="1135">
        <v>255</v>
      </c>
      <c r="CC157" s="1135">
        <v>268</v>
      </c>
      <c r="CD157" s="1135">
        <v>293</v>
      </c>
      <c r="CE157" s="1135">
        <v>295</v>
      </c>
      <c r="CF157" s="1135">
        <v>333</v>
      </c>
      <c r="CG157" s="1135">
        <v>357</v>
      </c>
      <c r="CH157" s="1135">
        <v>360</v>
      </c>
      <c r="CI157" s="1135">
        <v>504</v>
      </c>
      <c r="CJ157" s="1135">
        <v>504</v>
      </c>
      <c r="CK157" s="1135">
        <v>584</v>
      </c>
      <c r="CL157" s="1135">
        <v>584</v>
      </c>
      <c r="CM157" s="1135">
        <v>620</v>
      </c>
      <c r="CN157" s="1135">
        <v>625</v>
      </c>
      <c r="CO157" s="1135">
        <v>737</v>
      </c>
      <c r="CP157" s="1135">
        <v>741</v>
      </c>
      <c r="CQ157" s="1135">
        <v>970</v>
      </c>
      <c r="CR157" s="1150">
        <v>970</v>
      </c>
    </row>
    <row r="158" spans="1:127" s="7" customFormat="1" ht="15" customHeight="1" thickBot="1" x14ac:dyDescent="0.35">
      <c r="A158" s="186" t="s">
        <v>154</v>
      </c>
      <c r="B158" s="187"/>
      <c r="C158" s="37" t="s">
        <v>92</v>
      </c>
      <c r="D158" s="201"/>
      <c r="E158" s="320"/>
      <c r="F158" s="323"/>
      <c r="G158" s="610"/>
      <c r="H158" s="612"/>
      <c r="I158" s="139" t="s">
        <v>17</v>
      </c>
      <c r="J158" s="133" t="s">
        <v>17</v>
      </c>
      <c r="K158" s="133" t="s">
        <v>17</v>
      </c>
      <c r="L158" s="133" t="s">
        <v>17</v>
      </c>
      <c r="M158" s="147" t="s">
        <v>17</v>
      </c>
      <c r="N158" s="139" t="s">
        <v>17</v>
      </c>
      <c r="O158" s="133" t="s">
        <v>17</v>
      </c>
      <c r="P158" s="133" t="s">
        <v>17</v>
      </c>
      <c r="Q158" s="133" t="s">
        <v>17</v>
      </c>
      <c r="R158" s="147" t="s">
        <v>17</v>
      </c>
      <c r="S158" s="139" t="s">
        <v>17</v>
      </c>
      <c r="T158" s="133" t="s">
        <v>17</v>
      </c>
      <c r="U158" s="133" t="s">
        <v>17</v>
      </c>
      <c r="V158" s="133" t="s">
        <v>17</v>
      </c>
      <c r="W158" s="133" t="s">
        <v>17</v>
      </c>
      <c r="X158" s="133" t="s">
        <v>17</v>
      </c>
      <c r="Y158" s="133" t="s">
        <v>17</v>
      </c>
      <c r="Z158" s="147" t="s">
        <v>17</v>
      </c>
      <c r="AA158" s="139" t="s">
        <v>17</v>
      </c>
      <c r="AB158" s="133" t="s">
        <v>17</v>
      </c>
      <c r="AC158" s="151" t="s">
        <v>17</v>
      </c>
      <c r="AD158" s="139" t="s">
        <v>17</v>
      </c>
      <c r="AE158" s="133" t="s">
        <v>17</v>
      </c>
      <c r="AF158" s="133" t="s">
        <v>17</v>
      </c>
      <c r="AG158" s="133" t="s">
        <v>17</v>
      </c>
      <c r="AH158" s="133" t="s">
        <v>17</v>
      </c>
      <c r="AI158" s="133" t="s">
        <v>17</v>
      </c>
      <c r="AJ158" s="133" t="s">
        <v>17</v>
      </c>
      <c r="AK158" s="133" t="s">
        <v>17</v>
      </c>
      <c r="AL158" s="133" t="s">
        <v>17</v>
      </c>
      <c r="AM158" s="133" t="s">
        <v>17</v>
      </c>
      <c r="AN158" s="133" t="s">
        <v>17</v>
      </c>
      <c r="AO158" s="133" t="s">
        <v>17</v>
      </c>
      <c r="AP158" s="133" t="s">
        <v>17</v>
      </c>
      <c r="AQ158" s="133" t="s">
        <v>17</v>
      </c>
      <c r="AR158" s="133" t="s">
        <v>17</v>
      </c>
      <c r="AS158" s="133" t="s">
        <v>17</v>
      </c>
      <c r="AT158" s="133" t="s">
        <v>17</v>
      </c>
      <c r="AU158" s="133" t="s">
        <v>17</v>
      </c>
      <c r="AV158" s="133" t="s">
        <v>17</v>
      </c>
      <c r="AW158" s="133" t="s">
        <v>17</v>
      </c>
      <c r="AX158" s="133" t="s">
        <v>17</v>
      </c>
      <c r="AY158" s="133" t="s">
        <v>17</v>
      </c>
      <c r="AZ158" s="133" t="s">
        <v>17</v>
      </c>
      <c r="BA158" s="147" t="s">
        <v>17</v>
      </c>
      <c r="BB158" s="139" t="s">
        <v>17</v>
      </c>
      <c r="BC158" s="147" t="s">
        <v>17</v>
      </c>
      <c r="BD158" s="139" t="s">
        <v>17</v>
      </c>
      <c r="BE158" s="133" t="s">
        <v>17</v>
      </c>
      <c r="BF158" s="133" t="s">
        <v>17</v>
      </c>
      <c r="BG158" s="133" t="s">
        <v>17</v>
      </c>
      <c r="BH158" s="133" t="s">
        <v>17</v>
      </c>
      <c r="BI158" s="133" t="s">
        <v>17</v>
      </c>
      <c r="BJ158" s="133" t="s">
        <v>17</v>
      </c>
      <c r="BK158" s="133" t="s">
        <v>17</v>
      </c>
      <c r="BL158" s="147" t="s">
        <v>17</v>
      </c>
      <c r="BM158" s="139" t="s">
        <v>17</v>
      </c>
      <c r="BN158" s="133" t="s">
        <v>17</v>
      </c>
      <c r="BO158" s="133" t="s">
        <v>17</v>
      </c>
      <c r="BP158" s="133" t="s">
        <v>17</v>
      </c>
      <c r="BQ158" s="133" t="s">
        <v>17</v>
      </c>
      <c r="BR158" s="133" t="s">
        <v>17</v>
      </c>
      <c r="BS158" s="133" t="s">
        <v>17</v>
      </c>
      <c r="BT158" s="133" t="s">
        <v>17</v>
      </c>
      <c r="BU158" s="147" t="s">
        <v>17</v>
      </c>
      <c r="BV158" s="139" t="s">
        <v>17</v>
      </c>
      <c r="BW158" s="133" t="s">
        <v>17</v>
      </c>
      <c r="BX158" s="147" t="s">
        <v>17</v>
      </c>
      <c r="BY158" s="139" t="s">
        <v>17</v>
      </c>
      <c r="BZ158" s="133" t="s">
        <v>17</v>
      </c>
      <c r="CA158" s="133" t="s">
        <v>17</v>
      </c>
      <c r="CB158" s="133" t="s">
        <v>17</v>
      </c>
      <c r="CC158" s="133" t="s">
        <v>17</v>
      </c>
      <c r="CD158" s="133" t="s">
        <v>17</v>
      </c>
      <c r="CE158" s="133" t="s">
        <v>17</v>
      </c>
      <c r="CF158" s="133" t="s">
        <v>17</v>
      </c>
      <c r="CG158" s="133" t="s">
        <v>17</v>
      </c>
      <c r="CH158" s="133" t="s">
        <v>17</v>
      </c>
      <c r="CI158" s="133" t="s">
        <v>17</v>
      </c>
      <c r="CJ158" s="133" t="s">
        <v>17</v>
      </c>
      <c r="CK158" s="133" t="s">
        <v>17</v>
      </c>
      <c r="CL158" s="133" t="s">
        <v>17</v>
      </c>
      <c r="CM158" s="133" t="s">
        <v>17</v>
      </c>
      <c r="CN158" s="133" t="s">
        <v>17</v>
      </c>
      <c r="CO158" s="133" t="s">
        <v>17</v>
      </c>
      <c r="CP158" s="133" t="s">
        <v>17</v>
      </c>
      <c r="CQ158" s="133" t="s">
        <v>17</v>
      </c>
      <c r="CR158" s="147" t="s">
        <v>17</v>
      </c>
      <c r="DT158" s="753"/>
      <c r="DU158" s="753"/>
      <c r="DV158" s="753"/>
      <c r="DW158" s="753"/>
    </row>
    <row r="159" spans="1:127" s="7" customFormat="1" ht="15" hidden="1" customHeight="1" x14ac:dyDescent="0.3">
      <c r="A159" s="1237" t="s">
        <v>103</v>
      </c>
      <c r="B159" s="1242" t="s">
        <v>179</v>
      </c>
      <c r="C159" s="1243"/>
      <c r="D159" s="1243"/>
      <c r="E159" s="286">
        <f>AVERAGE(I159:AZ159)</f>
        <v>0.62111111111111106</v>
      </c>
      <c r="F159" s="214">
        <f t="shared" si="131"/>
        <v>0.29925925925925922</v>
      </c>
      <c r="G159" s="287">
        <f>MIN(I159:AZ159)</f>
        <v>0.22</v>
      </c>
      <c r="H159" s="288">
        <f>MAX(I159:AZ159)</f>
        <v>1.22</v>
      </c>
      <c r="I159" s="90">
        <f>0.02+(0.02*I152)</f>
        <v>0.26</v>
      </c>
      <c r="J159" s="106">
        <f t="shared" ref="J159:O159" si="142">0.02+(0.02*J152)</f>
        <v>0.42000000000000004</v>
      </c>
      <c r="K159" s="106">
        <f t="shared" si="142"/>
        <v>0.62</v>
      </c>
      <c r="L159" s="106">
        <f t="shared" si="142"/>
        <v>0.92</v>
      </c>
      <c r="M159" s="96">
        <f t="shared" si="142"/>
        <v>1.22</v>
      </c>
      <c r="N159" s="33">
        <f t="shared" si="142"/>
        <v>0.26</v>
      </c>
      <c r="O159" s="35">
        <f t="shared" si="142"/>
        <v>0.42000000000000004</v>
      </c>
      <c r="P159" s="35">
        <f t="shared" ref="P159:Z159" si="143">0.02+(0.02*P152)</f>
        <v>0.62</v>
      </c>
      <c r="Q159" s="35">
        <f t="shared" si="143"/>
        <v>0.92</v>
      </c>
      <c r="R159" s="36">
        <f t="shared" si="143"/>
        <v>1.22</v>
      </c>
      <c r="S159" s="38">
        <f t="shared" si="143"/>
        <v>0.22</v>
      </c>
      <c r="T159" s="35">
        <f t="shared" si="143"/>
        <v>0.26</v>
      </c>
      <c r="U159" s="35">
        <f t="shared" si="143"/>
        <v>0.30000000000000004</v>
      </c>
      <c r="V159" s="35">
        <f t="shared" si="143"/>
        <v>0.34</v>
      </c>
      <c r="W159" s="35">
        <f t="shared" si="143"/>
        <v>0.42000000000000004</v>
      </c>
      <c r="X159" s="35">
        <f t="shared" si="143"/>
        <v>0.62</v>
      </c>
      <c r="Y159" s="35">
        <f t="shared" si="143"/>
        <v>0.92</v>
      </c>
      <c r="Z159" s="36">
        <f t="shared" si="143"/>
        <v>1.22</v>
      </c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127" s="7" customFormat="1" ht="15" hidden="1" customHeight="1" thickBot="1" x14ac:dyDescent="0.35">
      <c r="A160" s="1238"/>
      <c r="B160" s="1277" t="s">
        <v>180</v>
      </c>
      <c r="C160" s="1278"/>
      <c r="D160" s="1278"/>
      <c r="E160" s="304">
        <f>AVERAGE(I160:AZ160)</f>
        <v>310.55555555555554</v>
      </c>
      <c r="F160" s="305">
        <f t="shared" si="131"/>
        <v>149.62962962962965</v>
      </c>
      <c r="G160" s="305">
        <f>MIN(I160:AZ160)</f>
        <v>110</v>
      </c>
      <c r="H160" s="306">
        <f>MAX(I160:AZ160)</f>
        <v>610</v>
      </c>
      <c r="I160" s="48">
        <f>10+(10*I152)</f>
        <v>130</v>
      </c>
      <c r="J160" s="49">
        <f t="shared" ref="J160:O160" si="144">10+(10*J152)</f>
        <v>210</v>
      </c>
      <c r="K160" s="49">
        <f t="shared" si="144"/>
        <v>310</v>
      </c>
      <c r="L160" s="49">
        <f t="shared" si="144"/>
        <v>460</v>
      </c>
      <c r="M160" s="51">
        <f t="shared" si="144"/>
        <v>610</v>
      </c>
      <c r="N160" s="30">
        <f t="shared" si="144"/>
        <v>130</v>
      </c>
      <c r="O160" s="32">
        <f t="shared" si="144"/>
        <v>210</v>
      </c>
      <c r="P160" s="32">
        <f t="shared" ref="P160:Z160" si="145">10+(10*P152)</f>
        <v>310</v>
      </c>
      <c r="Q160" s="32">
        <f t="shared" si="145"/>
        <v>460</v>
      </c>
      <c r="R160" s="31">
        <f t="shared" si="145"/>
        <v>610</v>
      </c>
      <c r="S160" s="374">
        <f t="shared" si="145"/>
        <v>110</v>
      </c>
      <c r="T160" s="32">
        <f t="shared" si="145"/>
        <v>130</v>
      </c>
      <c r="U160" s="32">
        <f t="shared" si="145"/>
        <v>150</v>
      </c>
      <c r="V160" s="32">
        <f t="shared" si="145"/>
        <v>170</v>
      </c>
      <c r="W160" s="32">
        <f t="shared" si="145"/>
        <v>210</v>
      </c>
      <c r="X160" s="32">
        <f t="shared" si="145"/>
        <v>310</v>
      </c>
      <c r="Y160" s="32">
        <f t="shared" si="145"/>
        <v>460</v>
      </c>
      <c r="Z160" s="31">
        <f t="shared" si="145"/>
        <v>610</v>
      </c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127" s="6" customFormat="1" ht="15" hidden="1" customHeight="1" x14ac:dyDescent="0.3">
      <c r="A161" s="1239" t="s">
        <v>90</v>
      </c>
      <c r="B161" s="1255" t="s">
        <v>181</v>
      </c>
      <c r="C161" s="1256"/>
      <c r="D161" s="285" t="s">
        <v>184</v>
      </c>
      <c r="E161" s="504">
        <f>AVERAGE(I161:BC161)</f>
        <v>1.2273611111111111</v>
      </c>
      <c r="F161" s="505">
        <f t="shared" si="131"/>
        <v>9.1790123456790107E-2</v>
      </c>
      <c r="G161" s="505">
        <f t="shared" ref="G161:G163" si="146">MIN(I161:BC161)</f>
        <v>1.1325000000000001</v>
      </c>
      <c r="H161" s="506">
        <f t="shared" ref="H161:H163" si="147">MAX(I161:BC161)</f>
        <v>1.3337499999999998</v>
      </c>
      <c r="I161" s="319">
        <f>I147/0.8</f>
        <v>1.1475</v>
      </c>
      <c r="J161" s="515">
        <f t="shared" ref="J161:O161" si="148">J147/0.8</f>
        <v>1.1325000000000001</v>
      </c>
      <c r="K161" s="515">
        <f t="shared" si="148"/>
        <v>1.1399999999999999</v>
      </c>
      <c r="L161" s="515">
        <f t="shared" si="148"/>
        <v>1.1475</v>
      </c>
      <c r="M161" s="557">
        <f t="shared" si="148"/>
        <v>1.15625</v>
      </c>
      <c r="N161" s="553">
        <f t="shared" si="148"/>
        <v>1.1475</v>
      </c>
      <c r="O161" s="554">
        <f t="shared" si="148"/>
        <v>1.1325000000000001</v>
      </c>
      <c r="P161" s="554">
        <f t="shared" ref="P161:Z161" si="149">P147/0.8</f>
        <v>1.1399999999999999</v>
      </c>
      <c r="Q161" s="554">
        <f t="shared" si="149"/>
        <v>1.1475</v>
      </c>
      <c r="R161" s="555">
        <f t="shared" si="149"/>
        <v>1.15625</v>
      </c>
      <c r="S161" s="607">
        <f t="shared" si="149"/>
        <v>1.33</v>
      </c>
      <c r="T161" s="554">
        <f t="shared" si="149"/>
        <v>1.33</v>
      </c>
      <c r="U161" s="554">
        <f t="shared" si="149"/>
        <v>1.3337499999999998</v>
      </c>
      <c r="V161" s="554">
        <f t="shared" si="149"/>
        <v>1.3337499999999998</v>
      </c>
      <c r="W161" s="554">
        <f t="shared" si="149"/>
        <v>1.3325</v>
      </c>
      <c r="X161" s="554">
        <f t="shared" si="149"/>
        <v>1.3337499999999998</v>
      </c>
      <c r="Y161" s="554">
        <f t="shared" si="149"/>
        <v>1.325</v>
      </c>
      <c r="Z161" s="555">
        <f t="shared" si="149"/>
        <v>1.3262499999999999</v>
      </c>
      <c r="BB161" s="7"/>
      <c r="BC161" s="7"/>
      <c r="BD161" s="7"/>
      <c r="BE161" s="7"/>
      <c r="BF161" s="7"/>
      <c r="BG161" s="7"/>
      <c r="DT161" s="7"/>
      <c r="DU161" s="7"/>
      <c r="DV161" s="7"/>
      <c r="DW161" s="7"/>
    </row>
    <row r="162" spans="1:127" s="6" customFormat="1" ht="15" hidden="1" customHeight="1" x14ac:dyDescent="0.3">
      <c r="A162" s="1240"/>
      <c r="B162" s="1253" t="s">
        <v>89</v>
      </c>
      <c r="C162" s="1253"/>
      <c r="D162" s="298" t="s">
        <v>183</v>
      </c>
      <c r="E162" s="293">
        <f>AVERAGE(I162:BC162)</f>
        <v>5.70711330248115</v>
      </c>
      <c r="F162" s="227">
        <f t="shared" si="131"/>
        <v>0.12632815766330743</v>
      </c>
      <c r="G162" s="289">
        <f t="shared" si="146"/>
        <v>5.5404178019981831</v>
      </c>
      <c r="H162" s="294">
        <f t="shared" si="147"/>
        <v>5.9945504087193457</v>
      </c>
      <c r="I162" s="22">
        <f>I159/I156</f>
        <v>5.9037238873751132</v>
      </c>
      <c r="J162" s="23">
        <f t="shared" ref="J162:O162" si="150">J159/J156</f>
        <v>5.7220708446866482</v>
      </c>
      <c r="K162" s="23">
        <f t="shared" si="150"/>
        <v>5.6312443233424156</v>
      </c>
      <c r="L162" s="23">
        <f t="shared" si="150"/>
        <v>5.5706933091129285</v>
      </c>
      <c r="M162" s="20">
        <f t="shared" si="150"/>
        <v>5.5404178019981831</v>
      </c>
      <c r="N162" s="22">
        <f t="shared" si="150"/>
        <v>5.9037238873751132</v>
      </c>
      <c r="O162" s="23">
        <f t="shared" si="150"/>
        <v>5.7220708446866482</v>
      </c>
      <c r="P162" s="23">
        <f t="shared" ref="P162:Z162" si="151">P159/P156</f>
        <v>5.6312443233424156</v>
      </c>
      <c r="Q162" s="23">
        <f t="shared" si="151"/>
        <v>5.5706933091129285</v>
      </c>
      <c r="R162" s="24">
        <f t="shared" si="151"/>
        <v>5.5404178019981831</v>
      </c>
      <c r="S162" s="664">
        <f t="shared" si="151"/>
        <v>5.9945504087193457</v>
      </c>
      <c r="T162" s="23">
        <f t="shared" si="151"/>
        <v>5.9037238873751132</v>
      </c>
      <c r="U162" s="23">
        <f t="shared" si="151"/>
        <v>5.8388478007006626</v>
      </c>
      <c r="V162" s="23">
        <f t="shared" si="151"/>
        <v>5.7901907356948232</v>
      </c>
      <c r="W162" s="23">
        <f t="shared" si="151"/>
        <v>5.7220708446866482</v>
      </c>
      <c r="X162" s="23">
        <f t="shared" si="151"/>
        <v>5.6312443233424156</v>
      </c>
      <c r="Y162" s="23">
        <f t="shared" si="151"/>
        <v>5.5706933091129285</v>
      </c>
      <c r="Z162" s="24">
        <f t="shared" si="151"/>
        <v>5.5404178019981831</v>
      </c>
      <c r="BB162" s="7"/>
      <c r="BC162" s="7"/>
      <c r="BD162" s="7"/>
      <c r="BE162" s="7"/>
      <c r="BF162" s="7"/>
      <c r="BG162" s="7"/>
      <c r="DT162" s="7"/>
      <c r="DU162" s="7"/>
      <c r="DV162" s="7"/>
      <c r="DW162" s="7"/>
    </row>
    <row r="163" spans="1:127" s="6" customFormat="1" ht="15" hidden="1" customHeight="1" thickBot="1" x14ac:dyDescent="0.35">
      <c r="A163" s="1241"/>
      <c r="B163" s="1254"/>
      <c r="C163" s="1254"/>
      <c r="D163" s="299" t="s">
        <v>182</v>
      </c>
      <c r="E163" s="295">
        <f>AVERAGE(I163:BC163)</f>
        <v>3.7671053633283851</v>
      </c>
      <c r="F163" s="219">
        <f t="shared" si="131"/>
        <v>8.3385672414449427E-2</v>
      </c>
      <c r="G163" s="296">
        <f t="shared" si="146"/>
        <v>3.6570743405275783</v>
      </c>
      <c r="H163" s="297">
        <f t="shared" si="147"/>
        <v>3.956834532374101</v>
      </c>
      <c r="I163" s="25">
        <f>I160/I157</f>
        <v>3.8968824940047964</v>
      </c>
      <c r="J163" s="26">
        <f t="shared" ref="J163:O163" si="152">J160/J157</f>
        <v>3.7769784172661875</v>
      </c>
      <c r="K163" s="26">
        <f t="shared" si="152"/>
        <v>3.7170263788968829</v>
      </c>
      <c r="L163" s="26">
        <f t="shared" si="152"/>
        <v>3.6770583533173462</v>
      </c>
      <c r="M163" s="21">
        <f t="shared" si="152"/>
        <v>3.6570743405275783</v>
      </c>
      <c r="N163" s="25">
        <f t="shared" si="152"/>
        <v>3.8968824940047964</v>
      </c>
      <c r="O163" s="26">
        <f t="shared" si="152"/>
        <v>3.7769784172661875</v>
      </c>
      <c r="P163" s="26">
        <f t="shared" ref="P163:Z163" si="153">P160/P157</f>
        <v>3.7170263788968829</v>
      </c>
      <c r="Q163" s="26">
        <f t="shared" si="153"/>
        <v>3.6770583533173462</v>
      </c>
      <c r="R163" s="27">
        <f t="shared" si="153"/>
        <v>3.6570743405275783</v>
      </c>
      <c r="S163" s="663">
        <f t="shared" si="153"/>
        <v>3.956834532374101</v>
      </c>
      <c r="T163" s="26">
        <f t="shared" si="153"/>
        <v>3.8968824940047964</v>
      </c>
      <c r="U163" s="26">
        <f t="shared" si="153"/>
        <v>3.8540596094552932</v>
      </c>
      <c r="V163" s="26">
        <f t="shared" si="153"/>
        <v>3.8219424460431659</v>
      </c>
      <c r="W163" s="26">
        <f t="shared" si="153"/>
        <v>3.7769784172661875</v>
      </c>
      <c r="X163" s="26">
        <f t="shared" si="153"/>
        <v>3.7170263788968829</v>
      </c>
      <c r="Y163" s="26">
        <f t="shared" si="153"/>
        <v>3.6770583533173462</v>
      </c>
      <c r="Z163" s="27">
        <f t="shared" si="153"/>
        <v>3.6570743405275783</v>
      </c>
      <c r="BB163" s="7"/>
      <c r="BC163" s="7"/>
      <c r="BD163" s="7"/>
      <c r="BE163" s="7"/>
      <c r="BF163" s="7"/>
      <c r="BG163" s="7"/>
      <c r="DT163" s="7"/>
      <c r="DU163" s="7"/>
      <c r="DV163" s="7"/>
      <c r="DW163" s="7"/>
    </row>
    <row r="164" spans="1:127" s="6" customFormat="1" ht="30" customHeight="1" thickBot="1" x14ac:dyDescent="0.35">
      <c r="A164" s="9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T164" s="7"/>
      <c r="DU164" s="7"/>
      <c r="DV164" s="7"/>
      <c r="DW164" s="7"/>
    </row>
    <row r="165" spans="1:127" s="6" customFormat="1" ht="15" hidden="1" customHeight="1" thickBot="1" x14ac:dyDescent="0.35">
      <c r="A165" s="253" t="s">
        <v>572</v>
      </c>
      <c r="B165" s="254"/>
      <c r="C165" s="254"/>
      <c r="D165" s="563" t="str">
        <f>A165</f>
        <v>Heizomat</v>
      </c>
      <c r="E165" s="1250" t="str">
        <f>A165</f>
        <v>Heizomat</v>
      </c>
      <c r="F165" s="1251"/>
      <c r="G165" s="1251"/>
      <c r="H165" s="1252"/>
      <c r="I165" s="1191" t="str">
        <f>A165</f>
        <v>Heizomat</v>
      </c>
      <c r="J165" s="1192"/>
      <c r="K165" s="1192"/>
      <c r="L165" s="1192"/>
      <c r="M165" s="1192"/>
      <c r="N165" s="1192"/>
      <c r="O165" s="119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BB165" s="7"/>
      <c r="BC165" s="7"/>
      <c r="BD165" s="7"/>
      <c r="BE165" s="7"/>
      <c r="BF165" s="7"/>
      <c r="BG165" s="7"/>
      <c r="DT165" s="7"/>
      <c r="DU165" s="7"/>
      <c r="DV165" s="7"/>
      <c r="DW165" s="7"/>
    </row>
    <row r="166" spans="1:127" s="7" customFormat="1" ht="40.049999999999997" hidden="1" customHeight="1" thickBot="1" x14ac:dyDescent="0.35">
      <c r="A166" s="1257">
        <f>COUNTA(I166:CA166)</f>
        <v>7</v>
      </c>
      <c r="B166" s="1258"/>
      <c r="C166" s="1259"/>
      <c r="D166" s="529" t="s">
        <v>0</v>
      </c>
      <c r="E166" s="247" t="s">
        <v>75</v>
      </c>
      <c r="F166" s="790" t="s">
        <v>546</v>
      </c>
      <c r="G166" s="192" t="s">
        <v>76</v>
      </c>
      <c r="H166" s="345" t="s">
        <v>77</v>
      </c>
      <c r="I166" s="268" t="s">
        <v>157</v>
      </c>
      <c r="J166" s="271" t="s">
        <v>158</v>
      </c>
      <c r="K166" s="271" t="s">
        <v>159</v>
      </c>
      <c r="L166" s="271" t="s">
        <v>160</v>
      </c>
      <c r="M166" s="271" t="s">
        <v>161</v>
      </c>
      <c r="N166" s="271" t="s">
        <v>162</v>
      </c>
      <c r="O166" s="256" t="s">
        <v>163</v>
      </c>
      <c r="P166" s="268"/>
      <c r="Q166" s="271"/>
      <c r="R166" s="271"/>
      <c r="S166" s="271"/>
      <c r="T166" s="271"/>
      <c r="U166" s="271"/>
      <c r="V166" s="271"/>
      <c r="W166" s="271"/>
      <c r="X166" s="271"/>
      <c r="Y166" s="256"/>
      <c r="Z166" s="307"/>
      <c r="AA166" s="308"/>
      <c r="AB166" s="503"/>
      <c r="AC166" s="503"/>
      <c r="AD166" s="271"/>
      <c r="AE166" s="256"/>
      <c r="AF166" s="526"/>
      <c r="AG166" s="503"/>
      <c r="AH166" s="503"/>
      <c r="AI166" s="503"/>
      <c r="AJ166" s="256"/>
      <c r="CC166"/>
      <c r="CD166"/>
      <c r="CE166"/>
      <c r="CF166"/>
      <c r="CG166"/>
      <c r="CH166"/>
      <c r="CL166"/>
      <c r="CM166"/>
      <c r="CN166"/>
      <c r="CO166"/>
    </row>
    <row r="167" spans="1:127" s="7" customFormat="1" ht="15" hidden="1" customHeight="1" thickBot="1" x14ac:dyDescent="0.35">
      <c r="A167" s="1260"/>
      <c r="B167" s="1261"/>
      <c r="C167" s="1262"/>
      <c r="D167" s="102" t="s">
        <v>97</v>
      </c>
      <c r="E167" s="1244" t="s">
        <v>547</v>
      </c>
      <c r="F167" s="1245"/>
      <c r="G167" s="1245"/>
      <c r="H167" s="1246"/>
      <c r="I167" s="1218" t="s">
        <v>34</v>
      </c>
      <c r="J167" s="1219"/>
      <c r="K167" s="1219"/>
      <c r="L167" s="1219"/>
      <c r="M167" s="1219"/>
      <c r="N167" s="1219"/>
      <c r="O167" s="1220"/>
      <c r="P167" s="1218"/>
      <c r="Q167" s="1219"/>
      <c r="R167" s="1219"/>
      <c r="S167" s="1219"/>
      <c r="T167" s="1219"/>
      <c r="U167" s="1219"/>
      <c r="V167" s="1219"/>
      <c r="W167" s="1219"/>
      <c r="X167" s="1219"/>
      <c r="Y167" s="1220"/>
      <c r="Z167" s="1218"/>
      <c r="AA167" s="1219"/>
      <c r="AB167" s="1219"/>
      <c r="AC167" s="1219"/>
      <c r="AD167" s="1219"/>
      <c r="AE167" s="1220"/>
      <c r="AF167" s="1184"/>
      <c r="AG167" s="1195"/>
      <c r="AH167" s="1195"/>
      <c r="AI167" s="1195"/>
      <c r="AJ167" s="1185"/>
      <c r="CC167"/>
      <c r="CD167"/>
      <c r="CE167"/>
      <c r="CF167"/>
      <c r="CG167"/>
      <c r="CH167"/>
      <c r="DT167" s="6"/>
      <c r="DU167" s="6"/>
      <c r="DV167" s="6"/>
      <c r="DW167" s="6"/>
    </row>
    <row r="168" spans="1:127" s="7" customFormat="1" ht="15" hidden="1" customHeight="1" thickBot="1" x14ac:dyDescent="0.35">
      <c r="A168" s="104" t="s">
        <v>53</v>
      </c>
      <c r="B168" s="192" t="s">
        <v>101</v>
      </c>
      <c r="C168" s="193" t="s">
        <v>2</v>
      </c>
      <c r="D168" s="212" t="s">
        <v>3</v>
      </c>
      <c r="E168" s="1247"/>
      <c r="F168" s="1248"/>
      <c r="G168" s="1248"/>
      <c r="H168" s="1249"/>
      <c r="I168" s="1221"/>
      <c r="J168" s="1222"/>
      <c r="K168" s="1222"/>
      <c r="L168" s="1222"/>
      <c r="M168" s="1222"/>
      <c r="N168" s="1222"/>
      <c r="O168" s="1223"/>
      <c r="P168" s="1221"/>
      <c r="Q168" s="1222"/>
      <c r="R168" s="1222"/>
      <c r="S168" s="1222"/>
      <c r="T168" s="1222"/>
      <c r="U168" s="1222"/>
      <c r="V168" s="1222"/>
      <c r="W168" s="1222"/>
      <c r="X168" s="1222"/>
      <c r="Y168" s="1223"/>
      <c r="Z168" s="1221"/>
      <c r="AA168" s="1222"/>
      <c r="AB168" s="1222"/>
      <c r="AC168" s="1222"/>
      <c r="AD168" s="1222"/>
      <c r="AE168" s="1223"/>
      <c r="AF168" s="1186"/>
      <c r="AG168" s="1196"/>
      <c r="AH168" s="1196"/>
      <c r="AI168" s="1196"/>
      <c r="AJ168" s="1187"/>
      <c r="CC168"/>
      <c r="CD168"/>
      <c r="CE168"/>
      <c r="CF168"/>
      <c r="CG168"/>
      <c r="CH168"/>
      <c r="DT168" s="6"/>
      <c r="DU168" s="6"/>
      <c r="DV168" s="6"/>
      <c r="DW168" s="6"/>
    </row>
    <row r="169" spans="1:127" s="7" customFormat="1" ht="15" hidden="1" customHeight="1" x14ac:dyDescent="0.3">
      <c r="A169" s="194" t="s">
        <v>48</v>
      </c>
      <c r="B169" s="195" t="s">
        <v>4</v>
      </c>
      <c r="C169" s="191" t="s">
        <v>156</v>
      </c>
      <c r="D169" s="196" t="s">
        <v>5</v>
      </c>
      <c r="E169" s="799" t="e">
        <f t="shared" ref="E169:E176" si="154">AVERAGE(I169:XY169)</f>
        <v>#DIV/0!</v>
      </c>
      <c r="F169" s="800" t="e">
        <f>AVEDEV(I169:BY169)</f>
        <v>#NUM!</v>
      </c>
      <c r="G169" s="800">
        <f t="shared" ref="G169:G176" si="155">MIN(I169:XY169)</f>
        <v>0</v>
      </c>
      <c r="H169" s="801">
        <f t="shared" ref="H169:H176" si="156">MAX(I169:XY169)</f>
        <v>0</v>
      </c>
      <c r="I169" s="522"/>
      <c r="J169" s="471"/>
      <c r="K169" s="471"/>
      <c r="L169" s="471"/>
      <c r="M169" s="471"/>
      <c r="N169" s="472"/>
      <c r="O169" s="474"/>
      <c r="P169" s="473"/>
      <c r="Q169" s="471"/>
      <c r="R169" s="471"/>
      <c r="S169" s="471"/>
      <c r="T169" s="471"/>
      <c r="U169" s="471"/>
      <c r="V169" s="471"/>
      <c r="W169" s="471"/>
      <c r="X169" s="471"/>
      <c r="Y169" s="474"/>
      <c r="Z169" s="153"/>
      <c r="AA169" s="154"/>
      <c r="AB169" s="154"/>
      <c r="AC169" s="475"/>
      <c r="AD169" s="471"/>
      <c r="AE169" s="474"/>
      <c r="AF169" s="476"/>
      <c r="AG169" s="477"/>
      <c r="AH169" s="477"/>
      <c r="AI169" s="477"/>
      <c r="AJ169" s="478"/>
      <c r="CC169"/>
      <c r="CD169"/>
      <c r="CE169"/>
      <c r="CF169"/>
      <c r="CG169"/>
      <c r="CH169"/>
      <c r="DT169" s="6"/>
      <c r="DU169" s="6"/>
      <c r="DV169" s="6"/>
      <c r="DW169" s="6"/>
    </row>
    <row r="170" spans="1:127" s="7" customFormat="1" ht="15" hidden="1" customHeight="1" x14ac:dyDescent="0.3">
      <c r="A170" s="185" t="s">
        <v>49</v>
      </c>
      <c r="B170" s="184" t="s">
        <v>6</v>
      </c>
      <c r="C170" s="188" t="s">
        <v>156</v>
      </c>
      <c r="D170" s="197" t="s">
        <v>7</v>
      </c>
      <c r="E170" s="533" t="e">
        <f t="shared" si="154"/>
        <v>#DIV/0!</v>
      </c>
      <c r="F170" s="166" t="e">
        <f t="shared" ref="F170:F176" si="157">AVEDEV(I170:BY170)</f>
        <v>#NUM!</v>
      </c>
      <c r="G170" s="166">
        <f t="shared" si="155"/>
        <v>0</v>
      </c>
      <c r="H170" s="167">
        <f t="shared" si="156"/>
        <v>0</v>
      </c>
      <c r="I170" s="479"/>
      <c r="J170" s="480"/>
      <c r="K170" s="480"/>
      <c r="L170" s="480"/>
      <c r="M170" s="481"/>
      <c r="N170" s="482"/>
      <c r="O170" s="420"/>
      <c r="P170" s="479"/>
      <c r="Q170" s="480"/>
      <c r="R170" s="480"/>
      <c r="S170" s="480"/>
      <c r="T170" s="481"/>
      <c r="U170" s="481"/>
      <c r="V170" s="481"/>
      <c r="W170" s="481"/>
      <c r="X170" s="481"/>
      <c r="Y170" s="420"/>
      <c r="Z170" s="64"/>
      <c r="AA170" s="65"/>
      <c r="AB170" s="65"/>
      <c r="AC170" s="483"/>
      <c r="AD170" s="481"/>
      <c r="AE170" s="420"/>
      <c r="AF170" s="484"/>
      <c r="AG170" s="485"/>
      <c r="AH170" s="485"/>
      <c r="AI170" s="485"/>
      <c r="AJ170" s="486"/>
      <c r="CC170"/>
      <c r="CD170"/>
      <c r="CE170"/>
      <c r="CF170"/>
      <c r="CG170"/>
      <c r="CH170"/>
      <c r="DT170" s="6"/>
      <c r="DU170" s="6"/>
      <c r="DV170" s="6"/>
      <c r="DW170" s="6"/>
    </row>
    <row r="171" spans="1:127" s="7" customFormat="1" ht="15" hidden="1" customHeight="1" x14ac:dyDescent="0.3">
      <c r="A171" s="185" t="s">
        <v>100</v>
      </c>
      <c r="B171" s="184" t="s">
        <v>39</v>
      </c>
      <c r="C171" s="188" t="s">
        <v>93</v>
      </c>
      <c r="D171" s="198" t="s">
        <v>55</v>
      </c>
      <c r="E171" s="318" t="e">
        <f t="shared" si="154"/>
        <v>#DIV/0!</v>
      </c>
      <c r="F171" s="162" t="e">
        <f t="shared" si="157"/>
        <v>#NUM!</v>
      </c>
      <c r="G171" s="162">
        <f t="shared" si="155"/>
        <v>0</v>
      </c>
      <c r="H171" s="163">
        <f t="shared" si="156"/>
        <v>0</v>
      </c>
      <c r="I171" s="523"/>
      <c r="J171" s="524"/>
      <c r="K171" s="524"/>
      <c r="L171" s="524"/>
      <c r="M171" s="524"/>
      <c r="N171" s="524"/>
      <c r="O171" s="525"/>
      <c r="P171" s="487"/>
      <c r="Q171" s="488"/>
      <c r="R171" s="488"/>
      <c r="S171" s="488"/>
      <c r="T171" s="488"/>
      <c r="U171" s="488"/>
      <c r="V171" s="488"/>
      <c r="W171" s="488"/>
      <c r="X171" s="488"/>
      <c r="Y171" s="489"/>
      <c r="Z171" s="59"/>
      <c r="AA171" s="60"/>
      <c r="AB171" s="60"/>
      <c r="AC171" s="490"/>
      <c r="AD171" s="488"/>
      <c r="AE171" s="489"/>
      <c r="AF171" s="523"/>
      <c r="AG171" s="524"/>
      <c r="AH171" s="524"/>
      <c r="AI171" s="524"/>
      <c r="AJ171" s="525"/>
      <c r="CC171"/>
      <c r="CD171"/>
      <c r="CE171"/>
      <c r="CF171"/>
      <c r="CG171"/>
      <c r="CH171"/>
      <c r="DT171"/>
      <c r="DU171"/>
      <c r="DV171"/>
      <c r="DW171"/>
    </row>
    <row r="172" spans="1:127" s="7" customFormat="1" ht="15" hidden="1" customHeight="1" x14ac:dyDescent="0.35">
      <c r="A172" s="185" t="s">
        <v>9</v>
      </c>
      <c r="B172" s="184" t="s">
        <v>40</v>
      </c>
      <c r="C172" s="188" t="s">
        <v>94</v>
      </c>
      <c r="D172" s="199" t="s">
        <v>56</v>
      </c>
      <c r="E172" s="802" t="e">
        <f t="shared" si="154"/>
        <v>#DIV/0!</v>
      </c>
      <c r="F172" s="803" t="e">
        <f t="shared" si="157"/>
        <v>#NUM!</v>
      </c>
      <c r="G172" s="803">
        <f t="shared" si="155"/>
        <v>0</v>
      </c>
      <c r="H172" s="804">
        <f t="shared" si="156"/>
        <v>0</v>
      </c>
      <c r="I172" s="491"/>
      <c r="J172" s="492"/>
      <c r="K172" s="492"/>
      <c r="L172" s="492"/>
      <c r="M172" s="492"/>
      <c r="N172" s="492"/>
      <c r="O172" s="493"/>
      <c r="P172" s="491"/>
      <c r="Q172" s="492"/>
      <c r="R172" s="492"/>
      <c r="S172" s="492"/>
      <c r="T172" s="492"/>
      <c r="U172" s="492"/>
      <c r="V172" s="492"/>
      <c r="W172" s="492"/>
      <c r="X172" s="492"/>
      <c r="Y172" s="493"/>
      <c r="Z172" s="59"/>
      <c r="AA172" s="60"/>
      <c r="AB172" s="60"/>
      <c r="AC172" s="494"/>
      <c r="AD172" s="492"/>
      <c r="AE172" s="493"/>
      <c r="AF172" s="491"/>
      <c r="AG172" s="492"/>
      <c r="AH172" s="492"/>
      <c r="AI172" s="492"/>
      <c r="AJ172" s="493"/>
      <c r="CC172"/>
      <c r="CD172"/>
      <c r="CE172"/>
      <c r="CF172"/>
      <c r="CG172"/>
      <c r="CH172"/>
      <c r="DT172" s="6"/>
      <c r="DU172" s="6"/>
      <c r="DV172" s="6"/>
      <c r="DW172" s="6"/>
    </row>
    <row r="173" spans="1:127" s="7" customFormat="1" ht="15" hidden="1" customHeight="1" x14ac:dyDescent="0.3">
      <c r="A173" s="185" t="s">
        <v>10</v>
      </c>
      <c r="B173" s="184" t="s">
        <v>41</v>
      </c>
      <c r="C173" s="188" t="s">
        <v>156</v>
      </c>
      <c r="D173" s="200" t="s">
        <v>152</v>
      </c>
      <c r="E173" s="318" t="e">
        <f t="shared" si="154"/>
        <v>#DIV/0!</v>
      </c>
      <c r="F173" s="162" t="e">
        <f t="shared" si="157"/>
        <v>#NUM!</v>
      </c>
      <c r="G173" s="805">
        <f t="shared" si="155"/>
        <v>0</v>
      </c>
      <c r="H173" s="806">
        <f t="shared" si="156"/>
        <v>0</v>
      </c>
      <c r="I173" s="495"/>
      <c r="J173" s="481"/>
      <c r="K173" s="481"/>
      <c r="L173" s="481"/>
      <c r="M173" s="481"/>
      <c r="N173" s="481"/>
      <c r="O173" s="420"/>
      <c r="P173" s="495"/>
      <c r="Q173" s="481"/>
      <c r="R173" s="481"/>
      <c r="S173" s="481"/>
      <c r="T173" s="481"/>
      <c r="U173" s="481"/>
      <c r="V173" s="481"/>
      <c r="W173" s="481"/>
      <c r="X173" s="481"/>
      <c r="Y173" s="420"/>
      <c r="Z173" s="71"/>
      <c r="AA173" s="69"/>
      <c r="AB173" s="69"/>
      <c r="AC173" s="483"/>
      <c r="AD173" s="481"/>
      <c r="AE173" s="420"/>
      <c r="AF173" s="496"/>
      <c r="AG173" s="497"/>
      <c r="AH173" s="497"/>
      <c r="AI173" s="497"/>
      <c r="AJ173" s="498"/>
      <c r="CC173"/>
      <c r="CD173"/>
      <c r="CE173"/>
      <c r="CF173"/>
      <c r="CG173"/>
      <c r="CH173"/>
      <c r="DT173" s="6"/>
      <c r="DU173" s="6"/>
      <c r="DV173" s="6"/>
      <c r="DW173" s="6"/>
    </row>
    <row r="174" spans="1:127" s="753" customFormat="1" ht="15" hidden="1" customHeight="1" x14ac:dyDescent="0.3">
      <c r="A174" s="740" t="s">
        <v>50</v>
      </c>
      <c r="B174" s="184" t="s">
        <v>42</v>
      </c>
      <c r="C174" s="741" t="s">
        <v>95</v>
      </c>
      <c r="D174" s="742" t="s">
        <v>5</v>
      </c>
      <c r="E174" s="217" t="e">
        <f t="shared" si="154"/>
        <v>#DIV/0!</v>
      </c>
      <c r="F174" s="227" t="e">
        <f t="shared" si="157"/>
        <v>#NUM!</v>
      </c>
      <c r="G174" s="227">
        <f t="shared" si="155"/>
        <v>0</v>
      </c>
      <c r="H174" s="228">
        <f t="shared" si="156"/>
        <v>0</v>
      </c>
      <c r="I174" s="757"/>
      <c r="J174" s="758"/>
      <c r="K174" s="758"/>
      <c r="L174" s="759"/>
      <c r="M174" s="758"/>
      <c r="N174" s="758"/>
      <c r="O174" s="760"/>
      <c r="P174" s="761"/>
      <c r="Q174" s="758"/>
      <c r="R174" s="758"/>
      <c r="S174" s="758"/>
      <c r="T174" s="758"/>
      <c r="U174" s="758"/>
      <c r="V174" s="758"/>
      <c r="W174" s="758"/>
      <c r="X174" s="758"/>
      <c r="Y174" s="760"/>
      <c r="Z174" s="743"/>
      <c r="AA174" s="744"/>
      <c r="AB174" s="744"/>
      <c r="AC174" s="762"/>
      <c r="AD174" s="758"/>
      <c r="AE174" s="760"/>
      <c r="AF174" s="763"/>
      <c r="AG174" s="764"/>
      <c r="AH174" s="764"/>
      <c r="AI174" s="764"/>
      <c r="AJ174" s="765"/>
      <c r="CC174" s="8"/>
      <c r="CD174" s="8"/>
      <c r="CE174" s="8"/>
      <c r="CF174" s="8"/>
      <c r="CG174" s="8"/>
      <c r="CH174" s="8"/>
      <c r="DT174" s="6"/>
      <c r="DU174" s="6"/>
      <c r="DV174" s="6"/>
      <c r="DW174" s="6"/>
    </row>
    <row r="175" spans="1:127" s="7" customFormat="1" ht="15" hidden="1" customHeight="1" x14ac:dyDescent="0.3">
      <c r="A175" s="185" t="s">
        <v>51</v>
      </c>
      <c r="B175" s="184" t="s">
        <v>43</v>
      </c>
      <c r="C175" s="188" t="s">
        <v>95</v>
      </c>
      <c r="D175" s="198" t="s">
        <v>47</v>
      </c>
      <c r="E175" s="318" t="e">
        <f t="shared" si="154"/>
        <v>#DIV/0!</v>
      </c>
      <c r="F175" s="162" t="e">
        <f t="shared" si="157"/>
        <v>#NUM!</v>
      </c>
      <c r="G175" s="162">
        <f t="shared" si="155"/>
        <v>0</v>
      </c>
      <c r="H175" s="163">
        <f t="shared" si="156"/>
        <v>0</v>
      </c>
      <c r="I175" s="500"/>
      <c r="J175" s="499"/>
      <c r="K175" s="499"/>
      <c r="L175" s="499"/>
      <c r="M175" s="499"/>
      <c r="N175" s="499"/>
      <c r="O175" s="501"/>
      <c r="P175" s="500"/>
      <c r="Q175" s="499"/>
      <c r="R175" s="499"/>
      <c r="S175" s="499"/>
      <c r="T175" s="499"/>
      <c r="U175" s="499"/>
      <c r="V175" s="499"/>
      <c r="W175" s="499"/>
      <c r="X175" s="499"/>
      <c r="Y175" s="501"/>
      <c r="Z175" s="132"/>
      <c r="AA175" s="314"/>
      <c r="AB175" s="314"/>
      <c r="AC175" s="502"/>
      <c r="AD175" s="499"/>
      <c r="AE175" s="501"/>
      <c r="AF175" s="487"/>
      <c r="AG175" s="488"/>
      <c r="AH175" s="488"/>
      <c r="AI175" s="488"/>
      <c r="AJ175" s="489"/>
      <c r="CC175"/>
      <c r="CD175"/>
      <c r="CE175"/>
      <c r="CF175"/>
      <c r="CG175"/>
      <c r="CH175"/>
      <c r="DT175" s="6"/>
      <c r="DU175" s="6"/>
      <c r="DV175" s="6"/>
      <c r="DW175" s="6"/>
    </row>
    <row r="176" spans="1:127" s="7" customFormat="1" ht="15" hidden="1" customHeight="1" x14ac:dyDescent="0.3">
      <c r="A176" s="185" t="s">
        <v>12</v>
      </c>
      <c r="B176" s="184" t="s">
        <v>11</v>
      </c>
      <c r="C176" s="188" t="s">
        <v>96</v>
      </c>
      <c r="D176" s="200"/>
      <c r="E176" s="807" t="e">
        <f t="shared" si="154"/>
        <v>#DIV/0!</v>
      </c>
      <c r="F176" s="162" t="e">
        <f t="shared" si="157"/>
        <v>#NUM!</v>
      </c>
      <c r="G176" s="805">
        <f t="shared" si="155"/>
        <v>0</v>
      </c>
      <c r="H176" s="806">
        <f t="shared" si="156"/>
        <v>0</v>
      </c>
      <c r="I176" s="495"/>
      <c r="J176" s="481"/>
      <c r="K176" s="481"/>
      <c r="L176" s="481"/>
      <c r="M176" s="481"/>
      <c r="N176" s="481"/>
      <c r="O176" s="420"/>
      <c r="P176" s="495"/>
      <c r="Q176" s="481"/>
      <c r="R176" s="481"/>
      <c r="S176" s="481"/>
      <c r="T176" s="481"/>
      <c r="U176" s="481"/>
      <c r="V176" s="481"/>
      <c r="W176" s="481"/>
      <c r="X176" s="481"/>
      <c r="Y176" s="420"/>
      <c r="Z176" s="71"/>
      <c r="AA176" s="69"/>
      <c r="AB176" s="69"/>
      <c r="AC176" s="483"/>
      <c r="AD176" s="481"/>
      <c r="AE176" s="420"/>
      <c r="AF176" s="496"/>
      <c r="AG176" s="497"/>
      <c r="AH176" s="497"/>
      <c r="AI176" s="497"/>
      <c r="AJ176" s="498"/>
      <c r="CC176"/>
      <c r="CD176"/>
      <c r="CE176"/>
      <c r="CF176"/>
      <c r="CG176"/>
      <c r="CH176"/>
      <c r="DT176" s="6"/>
      <c r="DU176" s="6"/>
      <c r="DV176" s="6"/>
      <c r="DW176" s="6"/>
    </row>
    <row r="177" spans="1:127" s="7" customFormat="1" ht="15" hidden="1" customHeight="1" x14ac:dyDescent="0.3">
      <c r="A177" s="185" t="s">
        <v>54</v>
      </c>
      <c r="B177" s="184" t="s">
        <v>44</v>
      </c>
      <c r="C177" s="188" t="s">
        <v>13</v>
      </c>
      <c r="D177" s="198" t="s">
        <v>14</v>
      </c>
      <c r="E177" s="533"/>
      <c r="F177" s="166"/>
      <c r="G177" s="166"/>
      <c r="H177" s="167"/>
      <c r="I177" s="495"/>
      <c r="J177" s="481"/>
      <c r="K177" s="481"/>
      <c r="L177" s="481"/>
      <c r="M177" s="481"/>
      <c r="N177" s="481"/>
      <c r="O177" s="420"/>
      <c r="P177" s="495"/>
      <c r="Q177" s="481"/>
      <c r="R177" s="481"/>
      <c r="S177" s="481"/>
      <c r="T177" s="481"/>
      <c r="U177" s="481"/>
      <c r="V177" s="481"/>
      <c r="W177" s="481"/>
      <c r="X177" s="481"/>
      <c r="Y177" s="420"/>
      <c r="Z177" s="71"/>
      <c r="AA177" s="69"/>
      <c r="AB177" s="69"/>
      <c r="AC177" s="483"/>
      <c r="AD177" s="481"/>
      <c r="AE177" s="420"/>
      <c r="AF177" s="496"/>
      <c r="AG177" s="497"/>
      <c r="AH177" s="497"/>
      <c r="AI177" s="497"/>
      <c r="AJ177" s="498"/>
      <c r="DT177" s="6"/>
      <c r="DU177" s="6"/>
      <c r="DV177" s="6"/>
      <c r="DW177" s="6"/>
    </row>
    <row r="178" spans="1:127" s="7" customFormat="1" ht="15" hidden="1" customHeight="1" x14ac:dyDescent="0.3">
      <c r="A178" s="185" t="s">
        <v>52</v>
      </c>
      <c r="B178" s="184" t="s">
        <v>45</v>
      </c>
      <c r="C178" s="188" t="s">
        <v>93</v>
      </c>
      <c r="D178" s="198" t="s">
        <v>15</v>
      </c>
      <c r="E178" s="533" t="e">
        <f>AVERAGE(I178:XY178)</f>
        <v>#DIV/0!</v>
      </c>
      <c r="F178" s="166" t="e">
        <f t="shared" ref="F178:F179" si="158">AVEDEV(I178:BY178)</f>
        <v>#NUM!</v>
      </c>
      <c r="G178" s="166">
        <f t="shared" ref="G178:G179" si="159">MIN(I178:XY178)</f>
        <v>0</v>
      </c>
      <c r="H178" s="167">
        <f t="shared" ref="H178:H179" si="160">MAX(I178:XY178)</f>
        <v>0</v>
      </c>
      <c r="I178" s="120"/>
      <c r="J178" s="121"/>
      <c r="K178" s="121"/>
      <c r="L178" s="121"/>
      <c r="M178" s="121"/>
      <c r="N178" s="121"/>
      <c r="O178" s="518"/>
      <c r="P178" s="495"/>
      <c r="Q178" s="481"/>
      <c r="R178" s="481"/>
      <c r="S178" s="481"/>
      <c r="T178" s="481"/>
      <c r="U178" s="481"/>
      <c r="V178" s="481"/>
      <c r="W178" s="481"/>
      <c r="X178" s="481"/>
      <c r="Y178" s="420"/>
      <c r="Z178" s="64"/>
      <c r="AA178" s="65"/>
      <c r="AB178" s="65"/>
      <c r="AC178" s="483"/>
      <c r="AD178" s="481"/>
      <c r="AE178" s="420"/>
      <c r="AF178" s="519"/>
      <c r="AG178" s="520"/>
      <c r="AH178" s="520"/>
      <c r="AI178" s="520"/>
      <c r="AJ178" s="521"/>
      <c r="DT178" s="6"/>
      <c r="DU178" s="6"/>
      <c r="DV178" s="6"/>
      <c r="DW178" s="6"/>
    </row>
    <row r="179" spans="1:127" s="7" customFormat="1" ht="15" hidden="1" customHeight="1" x14ac:dyDescent="0.3">
      <c r="A179" s="185" t="s">
        <v>16</v>
      </c>
      <c r="B179" s="184" t="s">
        <v>46</v>
      </c>
      <c r="C179" s="188" t="s">
        <v>92</v>
      </c>
      <c r="D179" s="198" t="s">
        <v>5</v>
      </c>
      <c r="E179" s="807" t="e">
        <f>AVERAGE(I179:XY179)</f>
        <v>#DIV/0!</v>
      </c>
      <c r="F179" s="805" t="e">
        <f t="shared" si="158"/>
        <v>#NUM!</v>
      </c>
      <c r="G179" s="805">
        <f t="shared" si="159"/>
        <v>0</v>
      </c>
      <c r="H179" s="806">
        <f t="shared" si="160"/>
        <v>0</v>
      </c>
      <c r="I179" s="495"/>
      <c r="J179" s="481"/>
      <c r="K179" s="481"/>
      <c r="L179" s="481"/>
      <c r="M179" s="481"/>
      <c r="N179" s="481"/>
      <c r="O179" s="420"/>
      <c r="P179" s="495"/>
      <c r="Q179" s="481"/>
      <c r="R179" s="481"/>
      <c r="S179" s="481"/>
      <c r="T179" s="481"/>
      <c r="U179" s="481"/>
      <c r="V179" s="481"/>
      <c r="W179" s="481"/>
      <c r="X179" s="481"/>
      <c r="Y179" s="420"/>
      <c r="Z179" s="71"/>
      <c r="AA179" s="69"/>
      <c r="AB179" s="69"/>
      <c r="AC179" s="483"/>
      <c r="AD179" s="481"/>
      <c r="AE179" s="420"/>
      <c r="AF179" s="496"/>
      <c r="AG179" s="497"/>
      <c r="AH179" s="497"/>
      <c r="AI179" s="497"/>
      <c r="AJ179" s="498"/>
      <c r="DT179" s="6"/>
      <c r="DU179" s="6"/>
      <c r="DV179" s="6"/>
      <c r="DW179" s="6"/>
    </row>
    <row r="180" spans="1:127" s="7" customFormat="1" ht="15" hidden="1" customHeight="1" thickBot="1" x14ac:dyDescent="0.35">
      <c r="A180" s="186" t="s">
        <v>154</v>
      </c>
      <c r="B180" s="187"/>
      <c r="C180" s="37" t="s">
        <v>92</v>
      </c>
      <c r="D180" s="201"/>
      <c r="E180" s="320"/>
      <c r="F180" s="323"/>
      <c r="G180" s="610"/>
      <c r="H180" s="611"/>
      <c r="I180" s="139"/>
      <c r="J180" s="133"/>
      <c r="K180" s="133"/>
      <c r="L180" s="133"/>
      <c r="M180" s="133"/>
      <c r="N180" s="133"/>
      <c r="O180" s="147"/>
      <c r="P180" s="139"/>
      <c r="Q180" s="133"/>
      <c r="R180" s="133"/>
      <c r="S180" s="133"/>
      <c r="T180" s="133"/>
      <c r="U180" s="133"/>
      <c r="V180" s="133"/>
      <c r="W180" s="133"/>
      <c r="X180" s="133"/>
      <c r="Y180" s="147"/>
      <c r="Z180" s="665"/>
      <c r="AA180" s="667"/>
      <c r="AB180" s="667"/>
      <c r="AC180" s="667"/>
      <c r="AD180" s="133"/>
      <c r="AE180" s="147"/>
      <c r="AF180" s="665"/>
      <c r="AG180" s="667"/>
      <c r="AH180" s="667"/>
      <c r="AI180" s="667"/>
      <c r="AJ180" s="666"/>
      <c r="DT180" s="9"/>
      <c r="DU180" s="9"/>
      <c r="DV180" s="9"/>
      <c r="DW180" s="9"/>
    </row>
    <row r="181" spans="1:127" s="7" customFormat="1" ht="15" hidden="1" customHeight="1" x14ac:dyDescent="0.3">
      <c r="A181" s="1237" t="s">
        <v>103</v>
      </c>
      <c r="B181" s="1242" t="s">
        <v>179</v>
      </c>
      <c r="C181" s="1243"/>
      <c r="D181" s="1243"/>
      <c r="E181" s="286">
        <f>AVERAGE(I181:AZ181)</f>
        <v>0.02</v>
      </c>
      <c r="F181" s="726"/>
      <c r="G181" s="287">
        <f>MIN(I181:AZ181)</f>
        <v>0.02</v>
      </c>
      <c r="H181" s="288">
        <f>MAX(I181:AZ181)</f>
        <v>0.02</v>
      </c>
      <c r="I181" s="33">
        <f>0.02+(0.02*I174)</f>
        <v>0.02</v>
      </c>
      <c r="J181" s="35">
        <f t="shared" ref="J181:O181" si="161">0.02+(0.02*J174)</f>
        <v>0.02</v>
      </c>
      <c r="K181" s="35">
        <f t="shared" si="161"/>
        <v>0.02</v>
      </c>
      <c r="L181" s="35">
        <f t="shared" si="161"/>
        <v>0.02</v>
      </c>
      <c r="M181" s="35">
        <f t="shared" si="161"/>
        <v>0.02</v>
      </c>
      <c r="N181" s="35">
        <f t="shared" si="161"/>
        <v>0.02</v>
      </c>
      <c r="O181" s="36">
        <f t="shared" si="161"/>
        <v>0.02</v>
      </c>
      <c r="P181" s="90"/>
      <c r="Q181" s="106"/>
      <c r="R181" s="106"/>
      <c r="S181" s="106"/>
      <c r="T181" s="106"/>
      <c r="U181" s="106"/>
      <c r="V181" s="106"/>
      <c r="W181" s="106"/>
      <c r="X181" s="106"/>
      <c r="Y181" s="96"/>
      <c r="Z181" s="558"/>
      <c r="AA181" s="34"/>
      <c r="AB181" s="34"/>
      <c r="AC181" s="34"/>
      <c r="AD181" s="34"/>
      <c r="AE181" s="36"/>
      <c r="AF181" s="558"/>
      <c r="AG181" s="34"/>
      <c r="AH181" s="34"/>
      <c r="AI181" s="34"/>
      <c r="AJ181" s="36"/>
      <c r="DT181" s="6"/>
      <c r="DU181" s="6"/>
      <c r="DV181" s="6"/>
      <c r="DW181" s="6"/>
    </row>
    <row r="182" spans="1:127" s="7" customFormat="1" ht="15" hidden="1" customHeight="1" thickBot="1" x14ac:dyDescent="0.35">
      <c r="A182" s="1238"/>
      <c r="B182" s="1277" t="s">
        <v>180</v>
      </c>
      <c r="C182" s="1278"/>
      <c r="D182" s="1278"/>
      <c r="E182" s="304">
        <f>AVERAGE(I182:AZ182)</f>
        <v>10</v>
      </c>
      <c r="F182" s="727"/>
      <c r="G182" s="305">
        <f>MIN(I182:AZ182)</f>
        <v>10</v>
      </c>
      <c r="H182" s="306">
        <f>MAX(I182:AZ182)</f>
        <v>10</v>
      </c>
      <c r="I182" s="48">
        <f>10+(10*I174)</f>
        <v>10</v>
      </c>
      <c r="J182" s="49">
        <f t="shared" ref="J182:O182" si="162">10+(10*J174)</f>
        <v>10</v>
      </c>
      <c r="K182" s="49">
        <f t="shared" si="162"/>
        <v>10</v>
      </c>
      <c r="L182" s="49">
        <f t="shared" si="162"/>
        <v>10</v>
      </c>
      <c r="M182" s="49">
        <f t="shared" si="162"/>
        <v>10</v>
      </c>
      <c r="N182" s="49">
        <f t="shared" si="162"/>
        <v>10</v>
      </c>
      <c r="O182" s="50">
        <f t="shared" si="162"/>
        <v>10</v>
      </c>
      <c r="P182" s="30"/>
      <c r="Q182" s="32"/>
      <c r="R182" s="32"/>
      <c r="S182" s="32"/>
      <c r="T182" s="32"/>
      <c r="U182" s="32"/>
      <c r="V182" s="32"/>
      <c r="W182" s="32"/>
      <c r="X182" s="32"/>
      <c r="Y182" s="556"/>
      <c r="Z182" s="559"/>
      <c r="AA182" s="556"/>
      <c r="AB182" s="556"/>
      <c r="AC182" s="556"/>
      <c r="AD182" s="556"/>
      <c r="AE182" s="31"/>
      <c r="AF182" s="559"/>
      <c r="AG182" s="556"/>
      <c r="AH182" s="556"/>
      <c r="AI182" s="556"/>
      <c r="AJ182" s="31"/>
      <c r="DT182" s="6"/>
      <c r="DU182" s="6"/>
      <c r="DV182" s="6"/>
      <c r="DW182" s="6"/>
    </row>
    <row r="183" spans="1:127" s="6" customFormat="1" ht="15" hidden="1" customHeight="1" x14ac:dyDescent="0.3">
      <c r="A183" s="1239" t="s">
        <v>90</v>
      </c>
      <c r="B183" s="1255" t="s">
        <v>181</v>
      </c>
      <c r="C183" s="1256"/>
      <c r="D183" s="285" t="s">
        <v>184</v>
      </c>
      <c r="E183" s="504">
        <f>AVERAGE(I183:BC183)</f>
        <v>0</v>
      </c>
      <c r="F183" s="729"/>
      <c r="G183" s="505">
        <f t="shared" ref="G183:G185" si="163">MIN(I183:BC183)</f>
        <v>0</v>
      </c>
      <c r="H183" s="506">
        <f t="shared" ref="H183:H185" si="164">MAX(I183:BC183)</f>
        <v>0</v>
      </c>
      <c r="I183" s="319">
        <f>I169/0.8</f>
        <v>0</v>
      </c>
      <c r="J183" s="515">
        <f t="shared" ref="J183:O183" si="165">J169/0.8</f>
        <v>0</v>
      </c>
      <c r="K183" s="515">
        <f t="shared" si="165"/>
        <v>0</v>
      </c>
      <c r="L183" s="515">
        <f t="shared" si="165"/>
        <v>0</v>
      </c>
      <c r="M183" s="515">
        <f t="shared" si="165"/>
        <v>0</v>
      </c>
      <c r="N183" s="515">
        <f t="shared" si="165"/>
        <v>0</v>
      </c>
      <c r="O183" s="516">
        <f t="shared" si="165"/>
        <v>0</v>
      </c>
      <c r="P183" s="319"/>
      <c r="Q183" s="515"/>
      <c r="R183" s="515"/>
      <c r="S183" s="515"/>
      <c r="T183" s="515"/>
      <c r="U183" s="515"/>
      <c r="V183" s="515"/>
      <c r="W183" s="515"/>
      <c r="X183" s="515"/>
      <c r="Y183" s="557"/>
      <c r="Z183" s="560"/>
      <c r="AA183" s="557"/>
      <c r="AB183" s="557"/>
      <c r="AC183" s="557"/>
      <c r="AD183" s="557"/>
      <c r="AE183" s="516"/>
      <c r="AF183" s="560"/>
      <c r="AG183" s="557"/>
      <c r="AH183" s="557"/>
      <c r="AI183" s="557"/>
      <c r="AJ183" s="516"/>
      <c r="BB183" s="7"/>
      <c r="BC183" s="7"/>
      <c r="BD183" s="7"/>
      <c r="BE183" s="7"/>
      <c r="BF183" s="7"/>
      <c r="BG183" s="7"/>
    </row>
    <row r="184" spans="1:127" s="6" customFormat="1" ht="15" hidden="1" customHeight="1" x14ac:dyDescent="0.3">
      <c r="A184" s="1240"/>
      <c r="B184" s="1253" t="s">
        <v>89</v>
      </c>
      <c r="C184" s="1253"/>
      <c r="D184" s="298" t="s">
        <v>183</v>
      </c>
      <c r="E184" s="293" t="e">
        <f>AVERAGE(I184:BC184)</f>
        <v>#DIV/0!</v>
      </c>
      <c r="F184" s="796"/>
      <c r="G184" s="289" t="e">
        <f t="shared" si="163"/>
        <v>#DIV/0!</v>
      </c>
      <c r="H184" s="294" t="e">
        <f t="shared" si="164"/>
        <v>#DIV/0!</v>
      </c>
      <c r="I184" s="22" t="e">
        <f>I181/I178</f>
        <v>#DIV/0!</v>
      </c>
      <c r="J184" s="23" t="e">
        <f t="shared" ref="J184:O184" si="166">J181/J178</f>
        <v>#DIV/0!</v>
      </c>
      <c r="K184" s="23" t="e">
        <f t="shared" si="166"/>
        <v>#DIV/0!</v>
      </c>
      <c r="L184" s="23" t="e">
        <f t="shared" si="166"/>
        <v>#DIV/0!</v>
      </c>
      <c r="M184" s="23" t="e">
        <f t="shared" si="166"/>
        <v>#DIV/0!</v>
      </c>
      <c r="N184" s="23" t="e">
        <f t="shared" si="166"/>
        <v>#DIV/0!</v>
      </c>
      <c r="O184" s="24" t="e">
        <f t="shared" si="166"/>
        <v>#DIV/0!</v>
      </c>
      <c r="P184" s="22"/>
      <c r="Q184" s="23"/>
      <c r="R184" s="23"/>
      <c r="S184" s="23"/>
      <c r="T184" s="23"/>
      <c r="U184" s="23"/>
      <c r="V184" s="23"/>
      <c r="W184" s="23"/>
      <c r="X184" s="23"/>
      <c r="Y184" s="20"/>
      <c r="Z184" s="561"/>
      <c r="AA184" s="20"/>
      <c r="AB184" s="20"/>
      <c r="AC184" s="20"/>
      <c r="AD184" s="20"/>
      <c r="AE184" s="24"/>
      <c r="AF184" s="561"/>
      <c r="AG184" s="20"/>
      <c r="AH184" s="20"/>
      <c r="AI184" s="20"/>
      <c r="AJ184" s="24"/>
      <c r="BB184" s="7"/>
      <c r="BC184" s="7"/>
      <c r="BD184" s="7"/>
      <c r="BE184" s="7"/>
      <c r="BF184" s="7"/>
      <c r="BG184" s="7"/>
    </row>
    <row r="185" spans="1:127" s="6" customFormat="1" ht="15" hidden="1" customHeight="1" thickBot="1" x14ac:dyDescent="0.35">
      <c r="A185" s="1241"/>
      <c r="B185" s="1254"/>
      <c r="C185" s="1254"/>
      <c r="D185" s="299" t="s">
        <v>182</v>
      </c>
      <c r="E185" s="295" t="e">
        <f>AVERAGE(I185:BC185)</f>
        <v>#DIV/0!</v>
      </c>
      <c r="F185" s="797"/>
      <c r="G185" s="296" t="e">
        <f t="shared" si="163"/>
        <v>#DIV/0!</v>
      </c>
      <c r="H185" s="297" t="e">
        <f t="shared" si="164"/>
        <v>#DIV/0!</v>
      </c>
      <c r="I185" s="25" t="e">
        <f>I182/I179</f>
        <v>#DIV/0!</v>
      </c>
      <c r="J185" s="26" t="e">
        <f t="shared" ref="J185:O185" si="167">J182/J179</f>
        <v>#DIV/0!</v>
      </c>
      <c r="K185" s="26" t="e">
        <f t="shared" si="167"/>
        <v>#DIV/0!</v>
      </c>
      <c r="L185" s="26" t="e">
        <f t="shared" si="167"/>
        <v>#DIV/0!</v>
      </c>
      <c r="M185" s="26" t="e">
        <f t="shared" si="167"/>
        <v>#DIV/0!</v>
      </c>
      <c r="N185" s="26" t="e">
        <f t="shared" si="167"/>
        <v>#DIV/0!</v>
      </c>
      <c r="O185" s="27" t="e">
        <f t="shared" si="167"/>
        <v>#DIV/0!</v>
      </c>
      <c r="P185" s="25"/>
      <c r="Q185" s="26"/>
      <c r="R185" s="26"/>
      <c r="S185" s="26"/>
      <c r="T185" s="26"/>
      <c r="U185" s="26"/>
      <c r="V185" s="26"/>
      <c r="W185" s="26"/>
      <c r="X185" s="26"/>
      <c r="Y185" s="21"/>
      <c r="Z185" s="562"/>
      <c r="AA185" s="21"/>
      <c r="AB185" s="21"/>
      <c r="AC185" s="21"/>
      <c r="AD185" s="21"/>
      <c r="AE185" s="27"/>
      <c r="AF185" s="562"/>
      <c r="AG185" s="21"/>
      <c r="AH185" s="21"/>
      <c r="AI185" s="21"/>
      <c r="AJ185" s="27"/>
      <c r="BB185" s="7"/>
      <c r="BC185" s="7"/>
      <c r="BD185" s="7"/>
      <c r="BE185" s="7"/>
      <c r="BF185" s="7"/>
      <c r="BG185" s="7"/>
    </row>
    <row r="186" spans="1:127" s="6" customFormat="1" ht="30" hidden="1" customHeight="1" thickBot="1" x14ac:dyDescent="0.35">
      <c r="A186" s="9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</row>
    <row r="187" spans="1:127" ht="15" customHeight="1" thickBot="1" x14ac:dyDescent="0.35">
      <c r="A187" s="535" t="s">
        <v>20</v>
      </c>
      <c r="B187" s="254"/>
      <c r="C187" s="254"/>
      <c r="D187" s="563" t="s">
        <v>20</v>
      </c>
      <c r="E187" s="1250" t="s">
        <v>20</v>
      </c>
      <c r="F187" s="1251"/>
      <c r="G187" s="1251"/>
      <c r="H187" s="1252"/>
      <c r="I187" s="1191" t="s">
        <v>20</v>
      </c>
      <c r="J187" s="1192"/>
      <c r="K187" s="1192"/>
      <c r="L187" s="1192"/>
      <c r="M187" s="1192"/>
      <c r="N187" s="1192"/>
      <c r="O187" s="1192"/>
      <c r="P187" s="1192"/>
      <c r="Q187" s="1192"/>
      <c r="R187" s="1192"/>
      <c r="S187" s="1192"/>
      <c r="T187" s="1192"/>
      <c r="U187" s="1192"/>
      <c r="V187" s="1193"/>
      <c r="W187" s="2"/>
      <c r="X187" s="2"/>
      <c r="Y187" s="2"/>
      <c r="Z187" s="2"/>
      <c r="AA187" s="2"/>
      <c r="AB187" s="2"/>
      <c r="DT187" s="6"/>
      <c r="DU187" s="6"/>
      <c r="DV187" s="6"/>
      <c r="DW187" s="6"/>
    </row>
    <row r="188" spans="1:127" s="6" customFormat="1" ht="40.049999999999997" customHeight="1" thickBot="1" x14ac:dyDescent="0.35">
      <c r="A188" s="1257">
        <f>COUNTA(I188:CA188)</f>
        <v>14</v>
      </c>
      <c r="B188" s="1258"/>
      <c r="C188" s="1259"/>
      <c r="D188" s="529" t="s">
        <v>0</v>
      </c>
      <c r="E188" s="247" t="s">
        <v>75</v>
      </c>
      <c r="F188" s="790" t="s">
        <v>546</v>
      </c>
      <c r="G188" s="192" t="s">
        <v>76</v>
      </c>
      <c r="H188" s="345" t="s">
        <v>77</v>
      </c>
      <c r="I188" s="531" t="s">
        <v>21</v>
      </c>
      <c r="J188" s="170" t="s">
        <v>22</v>
      </c>
      <c r="K188" s="170" t="s">
        <v>23</v>
      </c>
      <c r="L188" s="170" t="s">
        <v>24</v>
      </c>
      <c r="M188" s="170" t="s">
        <v>25</v>
      </c>
      <c r="N188" s="170" t="s">
        <v>26</v>
      </c>
      <c r="O188" s="170" t="s">
        <v>138</v>
      </c>
      <c r="P188" s="170" t="s">
        <v>27</v>
      </c>
      <c r="Q188" s="170" t="s">
        <v>28</v>
      </c>
      <c r="R188" s="170" t="s">
        <v>139</v>
      </c>
      <c r="S188" s="170" t="s">
        <v>29</v>
      </c>
      <c r="T188" s="170" t="s">
        <v>30</v>
      </c>
      <c r="U188" s="170" t="s">
        <v>140</v>
      </c>
      <c r="V188" s="171" t="s">
        <v>31</v>
      </c>
      <c r="W188" s="2"/>
    </row>
    <row r="189" spans="1:127" s="6" customFormat="1" ht="15" customHeight="1" thickBot="1" x14ac:dyDescent="0.35">
      <c r="A189" s="1260"/>
      <c r="B189" s="1261"/>
      <c r="C189" s="1262"/>
      <c r="D189" s="102" t="s">
        <v>97</v>
      </c>
      <c r="E189" s="1244" t="s">
        <v>547</v>
      </c>
      <c r="F189" s="1245"/>
      <c r="G189" s="1245"/>
      <c r="H189" s="1246"/>
      <c r="I189" s="1218" t="s">
        <v>34</v>
      </c>
      <c r="J189" s="1219"/>
      <c r="K189" s="1219"/>
      <c r="L189" s="1219"/>
      <c r="M189" s="1219"/>
      <c r="N189" s="1219"/>
      <c r="O189" s="1219"/>
      <c r="P189" s="1219"/>
      <c r="Q189" s="1219"/>
      <c r="R189" s="1219"/>
      <c r="S189" s="1219"/>
      <c r="T189" s="1219"/>
      <c r="U189" s="1219"/>
      <c r="V189" s="1220"/>
      <c r="W189" s="2"/>
    </row>
    <row r="190" spans="1:127" s="6" customFormat="1" ht="15" customHeight="1" thickBot="1" x14ac:dyDescent="0.35">
      <c r="A190" s="104" t="s">
        <v>53</v>
      </c>
      <c r="B190" s="192" t="s">
        <v>101</v>
      </c>
      <c r="C190" s="193" t="s">
        <v>2</v>
      </c>
      <c r="D190" s="105" t="s">
        <v>3</v>
      </c>
      <c r="E190" s="1247"/>
      <c r="F190" s="1248"/>
      <c r="G190" s="1248"/>
      <c r="H190" s="1249"/>
      <c r="I190" s="1221"/>
      <c r="J190" s="1222"/>
      <c r="K190" s="1222"/>
      <c r="L190" s="1222"/>
      <c r="M190" s="1222"/>
      <c r="N190" s="1222"/>
      <c r="O190" s="1222"/>
      <c r="P190" s="1222"/>
      <c r="Q190" s="1222"/>
      <c r="R190" s="1222"/>
      <c r="S190" s="1222"/>
      <c r="T190" s="1222"/>
      <c r="U190" s="1222"/>
      <c r="V190" s="1223"/>
      <c r="W190" s="2"/>
    </row>
    <row r="191" spans="1:127" s="6" customFormat="1" ht="15" customHeight="1" x14ac:dyDescent="0.3">
      <c r="A191" s="194" t="s">
        <v>48</v>
      </c>
      <c r="B191" s="195" t="s">
        <v>4</v>
      </c>
      <c r="C191" s="191" t="s">
        <v>156</v>
      </c>
      <c r="D191" s="202" t="s">
        <v>5</v>
      </c>
      <c r="E191" s="799">
        <f t="shared" ref="E191:E198" si="168">AVERAGE(I191:XY191)</f>
        <v>0.9427142857142855</v>
      </c>
      <c r="F191" s="800">
        <f>AVEDEV(I191:BY191)</f>
        <v>1.6102040816326473E-2</v>
      </c>
      <c r="G191" s="800">
        <f t="shared" ref="G191:G198" si="169">MIN(I191:XY191)</f>
        <v>0.91800000000000004</v>
      </c>
      <c r="H191" s="801">
        <f t="shared" ref="H191:H198" si="170">MAX(I191:XY191)</f>
        <v>0.98599999999999999</v>
      </c>
      <c r="I191" s="532">
        <v>0.93700000000000006</v>
      </c>
      <c r="J191" s="168">
        <v>0.94099999999999995</v>
      </c>
      <c r="K191" s="168">
        <v>0.95699999999999996</v>
      </c>
      <c r="L191" s="168">
        <v>0.96099999999999997</v>
      </c>
      <c r="M191" s="168">
        <v>0.97499999999999998</v>
      </c>
      <c r="N191" s="168">
        <v>0.98599999999999999</v>
      </c>
      <c r="O191" s="168">
        <v>0.94</v>
      </c>
      <c r="P191" s="168">
        <v>0.91800000000000004</v>
      </c>
      <c r="Q191" s="168">
        <v>0.94499999999999995</v>
      </c>
      <c r="R191" s="168">
        <v>0.94499999999999995</v>
      </c>
      <c r="S191" s="168">
        <v>0.93400000000000005</v>
      </c>
      <c r="T191" s="168">
        <v>0.92300000000000004</v>
      </c>
      <c r="U191" s="168">
        <v>0.91800000000000004</v>
      </c>
      <c r="V191" s="169">
        <v>0.91800000000000004</v>
      </c>
      <c r="W191" s="2"/>
    </row>
    <row r="192" spans="1:127" s="6" customFormat="1" ht="15" customHeight="1" x14ac:dyDescent="0.3">
      <c r="A192" s="185" t="s">
        <v>49</v>
      </c>
      <c r="B192" s="184" t="s">
        <v>6</v>
      </c>
      <c r="C192" s="188" t="s">
        <v>156</v>
      </c>
      <c r="D192" s="203" t="s">
        <v>7</v>
      </c>
      <c r="E192" s="533">
        <f t="shared" si="168"/>
        <v>0.84846428571428578</v>
      </c>
      <c r="F192" s="166">
        <f t="shared" ref="F192:F198" si="171">AVEDEV(I192:BY192)</f>
        <v>1.4544897959183654E-2</v>
      </c>
      <c r="G192" s="166">
        <f t="shared" si="169"/>
        <v>0.82599999999999996</v>
      </c>
      <c r="H192" s="167">
        <f t="shared" si="170"/>
        <v>0.88739999999999997</v>
      </c>
      <c r="I192" s="533">
        <v>0.84330000000000005</v>
      </c>
      <c r="J192" s="166">
        <v>0.84689999999999999</v>
      </c>
      <c r="K192" s="166">
        <v>0.86129999999999995</v>
      </c>
      <c r="L192" s="166">
        <v>0.8649</v>
      </c>
      <c r="M192" s="166">
        <v>0.87749999999999995</v>
      </c>
      <c r="N192" s="166">
        <v>0.88739999999999997</v>
      </c>
      <c r="O192" s="166">
        <v>0.84599999999999997</v>
      </c>
      <c r="P192" s="166">
        <v>0.82620000000000005</v>
      </c>
      <c r="Q192" s="166">
        <v>0.85049999999999992</v>
      </c>
      <c r="R192" s="166">
        <v>0.85099999999999998</v>
      </c>
      <c r="S192" s="166">
        <v>0.84060000000000001</v>
      </c>
      <c r="T192" s="166">
        <v>0.8307000000000001</v>
      </c>
      <c r="U192" s="166">
        <v>0.82599999999999996</v>
      </c>
      <c r="V192" s="167">
        <v>0.82620000000000005</v>
      </c>
      <c r="W192" s="2"/>
      <c r="DT192" s="566"/>
      <c r="DU192" s="566"/>
      <c r="DV192" s="566"/>
      <c r="DW192" s="566"/>
    </row>
    <row r="193" spans="1:127" s="6" customFormat="1" ht="15" customHeight="1" x14ac:dyDescent="0.3">
      <c r="A193" s="185" t="s">
        <v>100</v>
      </c>
      <c r="B193" s="184" t="s">
        <v>39</v>
      </c>
      <c r="C193" s="188" t="s">
        <v>93</v>
      </c>
      <c r="D193" s="198" t="s">
        <v>55</v>
      </c>
      <c r="E193" s="318">
        <f t="shared" si="168"/>
        <v>37.733142857142859</v>
      </c>
      <c r="F193" s="162">
        <f t="shared" si="171"/>
        <v>23.66873469387755</v>
      </c>
      <c r="G193" s="162">
        <f t="shared" si="169"/>
        <v>7.5399999999999991</v>
      </c>
      <c r="H193" s="163">
        <f t="shared" si="170"/>
        <v>90.47999999999999</v>
      </c>
      <c r="I193" s="318">
        <v>7.5399999999999991</v>
      </c>
      <c r="J193" s="162">
        <v>8.6419999999999995</v>
      </c>
      <c r="K193" s="162">
        <v>13.34</v>
      </c>
      <c r="L193" s="162">
        <v>14.441999999999998</v>
      </c>
      <c r="M193" s="162">
        <v>17.98</v>
      </c>
      <c r="N193" s="162">
        <v>20.88</v>
      </c>
      <c r="O193" s="162">
        <v>24.94</v>
      </c>
      <c r="P193" s="162">
        <v>28.419999999999998</v>
      </c>
      <c r="Q193" s="162">
        <v>40.019999999999996</v>
      </c>
      <c r="R193" s="162">
        <v>42.34</v>
      </c>
      <c r="S193" s="162">
        <v>57.419999999999995</v>
      </c>
      <c r="T193" s="162">
        <v>75.399999999999991</v>
      </c>
      <c r="U193" s="162">
        <v>86.42</v>
      </c>
      <c r="V193" s="163">
        <v>90.47999999999999</v>
      </c>
      <c r="W193" s="2"/>
      <c r="DT193"/>
      <c r="DU193"/>
      <c r="DV193"/>
      <c r="DW193"/>
    </row>
    <row r="194" spans="1:127" s="6" customFormat="1" ht="15" customHeight="1" x14ac:dyDescent="0.35">
      <c r="A194" s="185" t="s">
        <v>9</v>
      </c>
      <c r="B194" s="184" t="s">
        <v>40</v>
      </c>
      <c r="C194" s="188" t="s">
        <v>94</v>
      </c>
      <c r="D194" s="199" t="s">
        <v>56</v>
      </c>
      <c r="E194" s="802">
        <f t="shared" si="168"/>
        <v>0.57999999999999996</v>
      </c>
      <c r="F194" s="803">
        <f t="shared" si="171"/>
        <v>0</v>
      </c>
      <c r="G194" s="803">
        <f t="shared" si="169"/>
        <v>0.57999999999999996</v>
      </c>
      <c r="H194" s="804">
        <f t="shared" si="170"/>
        <v>0.57999999999999996</v>
      </c>
      <c r="I194" s="534">
        <v>0.57999999999999996</v>
      </c>
      <c r="J194" s="164">
        <v>0.57999999999999996</v>
      </c>
      <c r="K194" s="164">
        <v>0.57999999999999996</v>
      </c>
      <c r="L194" s="164">
        <v>0.57999999999999996</v>
      </c>
      <c r="M194" s="164">
        <v>0.57999999999999996</v>
      </c>
      <c r="N194" s="164">
        <v>0.57999999999999996</v>
      </c>
      <c r="O194" s="164">
        <v>0.57999999999999996</v>
      </c>
      <c r="P194" s="164">
        <v>0.57999999999999996</v>
      </c>
      <c r="Q194" s="164">
        <v>0.57999999999999996</v>
      </c>
      <c r="R194" s="164">
        <v>0.57999999999999996</v>
      </c>
      <c r="S194" s="164">
        <v>0.57999999999999996</v>
      </c>
      <c r="T194" s="164">
        <v>0.57999999999999996</v>
      </c>
      <c r="U194" s="164">
        <v>0.57999999999999996</v>
      </c>
      <c r="V194" s="165">
        <v>0.57999999999999996</v>
      </c>
      <c r="W194" s="2"/>
      <c r="DT194" s="7"/>
      <c r="DU194" s="7"/>
      <c r="DV194" s="7"/>
      <c r="DW194" s="7"/>
    </row>
    <row r="195" spans="1:127" s="6" customFormat="1" ht="15" customHeight="1" x14ac:dyDescent="0.3">
      <c r="A195" s="185" t="s">
        <v>10</v>
      </c>
      <c r="B195" s="184" t="s">
        <v>41</v>
      </c>
      <c r="C195" s="188" t="s">
        <v>156</v>
      </c>
      <c r="D195" s="200" t="s">
        <v>152</v>
      </c>
      <c r="E195" s="318">
        <f t="shared" si="168"/>
        <v>1</v>
      </c>
      <c r="F195" s="162">
        <f t="shared" si="171"/>
        <v>0</v>
      </c>
      <c r="G195" s="805">
        <f t="shared" si="169"/>
        <v>1</v>
      </c>
      <c r="H195" s="806">
        <f t="shared" si="170"/>
        <v>1</v>
      </c>
      <c r="I195" s="534">
        <v>1</v>
      </c>
      <c r="J195" s="164">
        <v>1</v>
      </c>
      <c r="K195" s="164">
        <v>1</v>
      </c>
      <c r="L195" s="164">
        <v>1</v>
      </c>
      <c r="M195" s="164">
        <v>1</v>
      </c>
      <c r="N195" s="164">
        <v>1</v>
      </c>
      <c r="O195" s="164">
        <v>1</v>
      </c>
      <c r="P195" s="164">
        <v>1</v>
      </c>
      <c r="Q195" s="164">
        <v>1</v>
      </c>
      <c r="R195" s="164">
        <v>1</v>
      </c>
      <c r="S195" s="164">
        <v>1</v>
      </c>
      <c r="T195" s="164">
        <v>1</v>
      </c>
      <c r="U195" s="164">
        <v>1</v>
      </c>
      <c r="V195" s="165">
        <v>1</v>
      </c>
      <c r="W195" s="2"/>
      <c r="DT195" s="12"/>
      <c r="DU195" s="12"/>
      <c r="DV195" s="12"/>
      <c r="DW195" s="12"/>
    </row>
    <row r="196" spans="1:127" s="9" customFormat="1" ht="15" customHeight="1" x14ac:dyDescent="0.3">
      <c r="A196" s="740" t="s">
        <v>50</v>
      </c>
      <c r="B196" s="184" t="s">
        <v>42</v>
      </c>
      <c r="C196" s="741" t="s">
        <v>95</v>
      </c>
      <c r="D196" s="766" t="s">
        <v>5</v>
      </c>
      <c r="E196" s="217">
        <f t="shared" si="168"/>
        <v>65.05714285714285</v>
      </c>
      <c r="F196" s="227">
        <f t="shared" si="171"/>
        <v>40.808163265306128</v>
      </c>
      <c r="G196" s="227">
        <f t="shared" si="169"/>
        <v>13</v>
      </c>
      <c r="H196" s="228">
        <f t="shared" si="170"/>
        <v>156</v>
      </c>
      <c r="I196" s="217">
        <v>13</v>
      </c>
      <c r="J196" s="767">
        <v>14.9</v>
      </c>
      <c r="K196" s="227">
        <v>23</v>
      </c>
      <c r="L196" s="767">
        <v>24.9</v>
      </c>
      <c r="M196" s="227">
        <v>31</v>
      </c>
      <c r="N196" s="227">
        <v>36</v>
      </c>
      <c r="O196" s="227">
        <v>43</v>
      </c>
      <c r="P196" s="227">
        <v>49</v>
      </c>
      <c r="Q196" s="227">
        <v>69</v>
      </c>
      <c r="R196" s="227">
        <v>73</v>
      </c>
      <c r="S196" s="227">
        <v>99</v>
      </c>
      <c r="T196" s="227">
        <v>130</v>
      </c>
      <c r="U196" s="227">
        <v>149</v>
      </c>
      <c r="V196" s="228">
        <v>156</v>
      </c>
      <c r="W196" s="3"/>
      <c r="DT196" s="12"/>
      <c r="DU196" s="12"/>
      <c r="DV196" s="12"/>
      <c r="DW196" s="12"/>
    </row>
    <row r="197" spans="1:127" s="6" customFormat="1" ht="15" customHeight="1" x14ac:dyDescent="0.3">
      <c r="A197" s="185" t="s">
        <v>51</v>
      </c>
      <c r="B197" s="184" t="s">
        <v>43</v>
      </c>
      <c r="C197" s="188" t="s">
        <v>95</v>
      </c>
      <c r="D197" s="205" t="s">
        <v>47</v>
      </c>
      <c r="E197" s="318">
        <f t="shared" si="168"/>
        <v>55.309285714285714</v>
      </c>
      <c r="F197" s="162">
        <f t="shared" si="171"/>
        <v>34.692040816326532</v>
      </c>
      <c r="G197" s="162">
        <f t="shared" si="169"/>
        <v>11.049999999999999</v>
      </c>
      <c r="H197" s="163">
        <f t="shared" si="170"/>
        <v>132.6</v>
      </c>
      <c r="I197" s="318">
        <v>11.049999999999999</v>
      </c>
      <c r="J197" s="162">
        <v>12.664999999999999</v>
      </c>
      <c r="K197" s="162">
        <v>19.55</v>
      </c>
      <c r="L197" s="162">
        <v>21.164999999999999</v>
      </c>
      <c r="M197" s="162">
        <v>26.349999999999998</v>
      </c>
      <c r="N197" s="162">
        <v>30.599999999999998</v>
      </c>
      <c r="O197" s="162">
        <v>36.6</v>
      </c>
      <c r="P197" s="162">
        <v>41.65</v>
      </c>
      <c r="Q197" s="162">
        <v>58.65</v>
      </c>
      <c r="R197" s="162">
        <v>62.1</v>
      </c>
      <c r="S197" s="162">
        <v>84.149999999999991</v>
      </c>
      <c r="T197" s="162">
        <v>110.5</v>
      </c>
      <c r="U197" s="162">
        <v>126.7</v>
      </c>
      <c r="V197" s="163">
        <v>132.6</v>
      </c>
      <c r="W197" s="2"/>
      <c r="DT197" s="12"/>
      <c r="DU197" s="12"/>
      <c r="DV197" s="12"/>
      <c r="DW197" s="12"/>
    </row>
    <row r="198" spans="1:127" s="6" customFormat="1" ht="15" customHeight="1" x14ac:dyDescent="0.3">
      <c r="A198" s="185" t="s">
        <v>12</v>
      </c>
      <c r="B198" s="184" t="s">
        <v>11</v>
      </c>
      <c r="C198" s="188" t="s">
        <v>96</v>
      </c>
      <c r="D198" s="204"/>
      <c r="E198" s="807">
        <f t="shared" si="168"/>
        <v>10</v>
      </c>
      <c r="F198" s="162">
        <f t="shared" si="171"/>
        <v>0</v>
      </c>
      <c r="G198" s="805">
        <f t="shared" si="169"/>
        <v>10</v>
      </c>
      <c r="H198" s="806">
        <f t="shared" si="170"/>
        <v>10</v>
      </c>
      <c r="I198" s="534">
        <v>10</v>
      </c>
      <c r="J198" s="164">
        <v>10</v>
      </c>
      <c r="K198" s="164">
        <v>10</v>
      </c>
      <c r="L198" s="164">
        <v>10</v>
      </c>
      <c r="M198" s="164">
        <v>10</v>
      </c>
      <c r="N198" s="164">
        <v>10</v>
      </c>
      <c r="O198" s="164">
        <v>10</v>
      </c>
      <c r="P198" s="164">
        <v>10</v>
      </c>
      <c r="Q198" s="164">
        <v>10</v>
      </c>
      <c r="R198" s="164">
        <v>10</v>
      </c>
      <c r="S198" s="164">
        <v>10</v>
      </c>
      <c r="T198" s="164">
        <v>10</v>
      </c>
      <c r="U198" s="164">
        <v>10</v>
      </c>
      <c r="V198" s="165">
        <v>10</v>
      </c>
      <c r="W198" s="2"/>
      <c r="DT198" s="12"/>
      <c r="DU198" s="12"/>
      <c r="DV198" s="12"/>
      <c r="DW198" s="12"/>
    </row>
    <row r="199" spans="1:127" s="6" customFormat="1" ht="15" hidden="1" customHeight="1" x14ac:dyDescent="0.3">
      <c r="A199" s="185" t="s">
        <v>54</v>
      </c>
      <c r="B199" s="184" t="s">
        <v>44</v>
      </c>
      <c r="C199" s="188" t="s">
        <v>13</v>
      </c>
      <c r="D199" s="205" t="s">
        <v>145</v>
      </c>
      <c r="E199" s="533"/>
      <c r="F199" s="166"/>
      <c r="G199" s="166"/>
      <c r="H199" s="167"/>
      <c r="I199" s="53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5"/>
      <c r="W199" s="2"/>
      <c r="DT199" s="12"/>
      <c r="DU199" s="12"/>
      <c r="DV199" s="12"/>
      <c r="DW199" s="12"/>
    </row>
    <row r="200" spans="1:127" s="6" customFormat="1" ht="15" customHeight="1" x14ac:dyDescent="0.3">
      <c r="A200" s="185" t="s">
        <v>52</v>
      </c>
      <c r="B200" s="184" t="s">
        <v>45</v>
      </c>
      <c r="C200" s="188" t="s">
        <v>93</v>
      </c>
      <c r="D200" s="205" t="s">
        <v>15</v>
      </c>
      <c r="E200" s="533">
        <f>AVERAGE(I200:XY200)</f>
        <v>0.17324285714285712</v>
      </c>
      <c r="F200" s="166">
        <f t="shared" ref="F200:F201" si="172">AVEDEV(I200:BY200)</f>
        <v>8.5242857142857148E-2</v>
      </c>
      <c r="G200" s="166">
        <f t="shared" ref="G200:G201" si="173">MIN(I200:XY200)</f>
        <v>5.6899999999999999E-2</v>
      </c>
      <c r="H200" s="167">
        <f t="shared" ref="H200:H201" si="174">MAX(I200:XY200)</f>
        <v>0.31269999999999998</v>
      </c>
      <c r="I200" s="533">
        <v>5.6899999999999999E-2</v>
      </c>
      <c r="J200" s="166">
        <v>6.2100000000000002E-2</v>
      </c>
      <c r="K200" s="166">
        <v>8.48E-2</v>
      </c>
      <c r="L200" s="166">
        <v>8.9700000000000002E-2</v>
      </c>
      <c r="M200" s="166">
        <v>0.1003</v>
      </c>
      <c r="N200" s="166">
        <v>0.10879999999999999</v>
      </c>
      <c r="O200" s="166">
        <v>0.1134</v>
      </c>
      <c r="P200" s="166">
        <v>0.19639999999999999</v>
      </c>
      <c r="Q200" s="166">
        <v>0.19639999999999999</v>
      </c>
      <c r="R200" s="166">
        <v>0.19639999999999999</v>
      </c>
      <c r="S200" s="166">
        <v>0.29120000000000001</v>
      </c>
      <c r="T200" s="166">
        <v>0.30359999999999998</v>
      </c>
      <c r="U200" s="166">
        <v>0.31269999999999998</v>
      </c>
      <c r="V200" s="167">
        <v>0.31269999999999998</v>
      </c>
      <c r="W200" s="2"/>
      <c r="DT200" s="12"/>
      <c r="DU200" s="12"/>
      <c r="DV200" s="12"/>
      <c r="DW200" s="12"/>
    </row>
    <row r="201" spans="1:127" s="6" customFormat="1" ht="15" customHeight="1" x14ac:dyDescent="0.3">
      <c r="A201" s="185" t="s">
        <v>16</v>
      </c>
      <c r="B201" s="184" t="s">
        <v>46</v>
      </c>
      <c r="C201" s="188" t="s">
        <v>92</v>
      </c>
      <c r="D201" s="205" t="s">
        <v>5</v>
      </c>
      <c r="E201" s="807">
        <f>AVERAGE(I201:XY201)</f>
        <v>194.92857142857142</v>
      </c>
      <c r="F201" s="805">
        <f t="shared" si="172"/>
        <v>89.75510204081634</v>
      </c>
      <c r="G201" s="805">
        <f t="shared" si="173"/>
        <v>46</v>
      </c>
      <c r="H201" s="806">
        <f t="shared" si="174"/>
        <v>400</v>
      </c>
      <c r="I201" s="534">
        <v>46</v>
      </c>
      <c r="J201" s="164">
        <v>57</v>
      </c>
      <c r="K201" s="164">
        <v>107</v>
      </c>
      <c r="L201" s="164">
        <v>118</v>
      </c>
      <c r="M201" s="164">
        <v>141</v>
      </c>
      <c r="N201" s="164">
        <v>160</v>
      </c>
      <c r="O201" s="164">
        <v>170</v>
      </c>
      <c r="P201" s="164">
        <v>174</v>
      </c>
      <c r="Q201" s="164">
        <v>174</v>
      </c>
      <c r="R201" s="164">
        <v>174</v>
      </c>
      <c r="S201" s="164">
        <v>262</v>
      </c>
      <c r="T201" s="164">
        <v>346</v>
      </c>
      <c r="U201" s="164">
        <v>400</v>
      </c>
      <c r="V201" s="165">
        <v>400</v>
      </c>
      <c r="W201" s="2"/>
      <c r="DT201" s="12"/>
      <c r="DU201" s="12"/>
      <c r="DV201" s="12"/>
      <c r="DW201" s="12"/>
    </row>
    <row r="202" spans="1:127" s="6" customFormat="1" ht="15" customHeight="1" thickBot="1" x14ac:dyDescent="0.35">
      <c r="A202" s="186" t="s">
        <v>154</v>
      </c>
      <c r="B202" s="187"/>
      <c r="C202" s="37" t="s">
        <v>92</v>
      </c>
      <c r="D202" s="206"/>
      <c r="E202" s="320"/>
      <c r="F202" s="323"/>
      <c r="G202" s="610"/>
      <c r="H202" s="611"/>
      <c r="I202" s="94" t="s">
        <v>17</v>
      </c>
      <c r="J202" s="39" t="s">
        <v>17</v>
      </c>
      <c r="K202" s="39" t="s">
        <v>17</v>
      </c>
      <c r="L202" s="39" t="s">
        <v>17</v>
      </c>
      <c r="M202" s="39" t="s">
        <v>17</v>
      </c>
      <c r="N202" s="39" t="s">
        <v>17</v>
      </c>
      <c r="O202" s="133" t="s">
        <v>17</v>
      </c>
      <c r="P202" s="39" t="s">
        <v>17</v>
      </c>
      <c r="Q202" s="39" t="s">
        <v>17</v>
      </c>
      <c r="R202" s="133" t="s">
        <v>17</v>
      </c>
      <c r="S202" s="39" t="s">
        <v>17</v>
      </c>
      <c r="T202" s="39" t="s">
        <v>17</v>
      </c>
      <c r="U202" s="133" t="s">
        <v>17</v>
      </c>
      <c r="V202" s="75" t="s">
        <v>17</v>
      </c>
      <c r="W202" s="2"/>
      <c r="DT202" s="770"/>
      <c r="DU202" s="770"/>
      <c r="DV202" s="770"/>
      <c r="DW202" s="770"/>
    </row>
    <row r="203" spans="1:127" s="6" customFormat="1" ht="15" hidden="1" customHeight="1" x14ac:dyDescent="0.3">
      <c r="A203" s="1237" t="s">
        <v>103</v>
      </c>
      <c r="B203" s="1242" t="s">
        <v>179</v>
      </c>
      <c r="C203" s="1243"/>
      <c r="D203" s="1243"/>
      <c r="E203" s="286">
        <f>AVERAGE(I203:BC203)</f>
        <v>1.0296666666666667</v>
      </c>
      <c r="F203" s="214">
        <f t="shared" ref="F203:F207" si="175">AVEDEV(I203:BY203)</f>
        <v>0.5635555555555557</v>
      </c>
      <c r="G203" s="287">
        <f>MIN(I203:BC203)</f>
        <v>0.28000000000000003</v>
      </c>
      <c r="H203" s="288">
        <f>MAX(I203:BC203)</f>
        <v>2.62</v>
      </c>
      <c r="I203" s="33">
        <f>0.02+(0.02*I196)</f>
        <v>0.28000000000000003</v>
      </c>
      <c r="J203" s="35">
        <f t="shared" ref="J203:T203" si="176">0.02+(0.02*J196)</f>
        <v>0.318</v>
      </c>
      <c r="K203" s="35">
        <f t="shared" si="176"/>
        <v>0.48000000000000004</v>
      </c>
      <c r="L203" s="35">
        <f t="shared" si="176"/>
        <v>0.51800000000000002</v>
      </c>
      <c r="M203" s="35">
        <f t="shared" si="176"/>
        <v>0.64</v>
      </c>
      <c r="N203" s="35">
        <f t="shared" si="176"/>
        <v>0.74</v>
      </c>
      <c r="O203" s="35">
        <f t="shared" si="176"/>
        <v>0.88</v>
      </c>
      <c r="P203" s="35">
        <f t="shared" si="176"/>
        <v>1</v>
      </c>
      <c r="Q203" s="35">
        <f t="shared" si="176"/>
        <v>1.4000000000000001</v>
      </c>
      <c r="R203" s="35">
        <f t="shared" si="176"/>
        <v>1.48</v>
      </c>
      <c r="S203" s="35">
        <f t="shared" si="176"/>
        <v>2</v>
      </c>
      <c r="T203" s="36">
        <f t="shared" si="176"/>
        <v>2.62</v>
      </c>
      <c r="DT203" s="12"/>
      <c r="DU203" s="12"/>
      <c r="DV203" s="12"/>
      <c r="DW203" s="12"/>
    </row>
    <row r="204" spans="1:127" s="6" customFormat="1" ht="15" hidden="1" customHeight="1" thickBot="1" x14ac:dyDescent="0.35">
      <c r="A204" s="1238"/>
      <c r="B204" s="1277" t="s">
        <v>180</v>
      </c>
      <c r="C204" s="1278"/>
      <c r="D204" s="1278"/>
      <c r="E204" s="304">
        <f>AVERAGE(I204:BC204)</f>
        <v>514.83333333333337</v>
      </c>
      <c r="F204" s="305">
        <f t="shared" si="175"/>
        <v>281.77777777777777</v>
      </c>
      <c r="G204" s="305">
        <f t="shared" ref="G204:G207" si="177">MIN(I204:BC204)</f>
        <v>140</v>
      </c>
      <c r="H204" s="306">
        <f t="shared" ref="H204:H207" si="178">MAX(I204:BC204)</f>
        <v>1310</v>
      </c>
      <c r="I204" s="48">
        <f>10+(10*I196)</f>
        <v>140</v>
      </c>
      <c r="J204" s="49">
        <f t="shared" ref="J204:T204" si="179">10+(10*J196)</f>
        <v>159</v>
      </c>
      <c r="K204" s="49">
        <f t="shared" si="179"/>
        <v>240</v>
      </c>
      <c r="L204" s="49">
        <f t="shared" si="179"/>
        <v>259</v>
      </c>
      <c r="M204" s="49">
        <f t="shared" si="179"/>
        <v>320</v>
      </c>
      <c r="N204" s="49">
        <f t="shared" si="179"/>
        <v>370</v>
      </c>
      <c r="O204" s="49">
        <f t="shared" si="179"/>
        <v>440</v>
      </c>
      <c r="P204" s="49">
        <f t="shared" si="179"/>
        <v>500</v>
      </c>
      <c r="Q204" s="49">
        <f t="shared" si="179"/>
        <v>700</v>
      </c>
      <c r="R204" s="49">
        <f t="shared" si="179"/>
        <v>740</v>
      </c>
      <c r="S204" s="49">
        <f t="shared" si="179"/>
        <v>1000</v>
      </c>
      <c r="T204" s="50">
        <f t="shared" si="179"/>
        <v>1310</v>
      </c>
      <c r="DT204" s="12"/>
      <c r="DU204" s="12"/>
      <c r="DV204" s="12"/>
      <c r="DW204" s="12"/>
    </row>
    <row r="205" spans="1:127" s="6" customFormat="1" ht="15" hidden="1" customHeight="1" x14ac:dyDescent="0.3">
      <c r="A205" s="1239" t="s">
        <v>90</v>
      </c>
      <c r="B205" s="1255" t="s">
        <v>181</v>
      </c>
      <c r="C205" s="1256"/>
      <c r="D205" s="285" t="s">
        <v>184</v>
      </c>
      <c r="E205" s="290">
        <f>AVERAGE(I205:BC205)</f>
        <v>1.1835416666666669</v>
      </c>
      <c r="F205" s="505">
        <f t="shared" si="175"/>
        <v>1.9097222222222338E-2</v>
      </c>
      <c r="G205" s="291">
        <f t="shared" si="177"/>
        <v>1.1475</v>
      </c>
      <c r="H205" s="292">
        <f t="shared" si="178"/>
        <v>1.2324999999999999</v>
      </c>
      <c r="I205" s="17">
        <f>I191/0.8</f>
        <v>1.1712499999999999</v>
      </c>
      <c r="J205" s="18">
        <f t="shared" ref="J205:T205" si="180">J191/0.8</f>
        <v>1.1762499999999998</v>
      </c>
      <c r="K205" s="18">
        <f t="shared" si="180"/>
        <v>1.1962499999999998</v>
      </c>
      <c r="L205" s="18">
        <f t="shared" si="180"/>
        <v>1.2012499999999999</v>
      </c>
      <c r="M205" s="18">
        <f t="shared" si="180"/>
        <v>1.21875</v>
      </c>
      <c r="N205" s="18">
        <f t="shared" si="180"/>
        <v>1.2324999999999999</v>
      </c>
      <c r="O205" s="18">
        <f t="shared" si="180"/>
        <v>1.1749999999999998</v>
      </c>
      <c r="P205" s="18">
        <f t="shared" si="180"/>
        <v>1.1475</v>
      </c>
      <c r="Q205" s="18">
        <f t="shared" si="180"/>
        <v>1.1812499999999999</v>
      </c>
      <c r="R205" s="18">
        <f t="shared" si="180"/>
        <v>1.1812499999999999</v>
      </c>
      <c r="S205" s="18">
        <f t="shared" si="180"/>
        <v>1.1675</v>
      </c>
      <c r="T205" s="19">
        <f t="shared" si="180"/>
        <v>1.1537500000000001</v>
      </c>
      <c r="DT205" s="12"/>
      <c r="DU205" s="12"/>
      <c r="DV205" s="12"/>
      <c r="DW205" s="12"/>
    </row>
    <row r="206" spans="1:127" s="6" customFormat="1" ht="15" hidden="1" customHeight="1" x14ac:dyDescent="0.3">
      <c r="A206" s="1240"/>
      <c r="B206" s="1253" t="s">
        <v>89</v>
      </c>
      <c r="C206" s="1253"/>
      <c r="D206" s="298" t="s">
        <v>183</v>
      </c>
      <c r="E206" s="293">
        <f>AVERAGE(I206:BC206)</f>
        <v>6.472737242324996</v>
      </c>
      <c r="F206" s="227">
        <f t="shared" si="175"/>
        <v>0.98117453952248634</v>
      </c>
      <c r="G206" s="289">
        <f t="shared" si="177"/>
        <v>4.9209138840070308</v>
      </c>
      <c r="H206" s="294">
        <f t="shared" si="178"/>
        <v>8.6297760210803691</v>
      </c>
      <c r="I206" s="22">
        <f t="shared" ref="I206:T206" si="181">I203/I200</f>
        <v>4.9209138840070308</v>
      </c>
      <c r="J206" s="23">
        <f t="shared" si="181"/>
        <v>5.120772946859903</v>
      </c>
      <c r="K206" s="23">
        <f t="shared" si="181"/>
        <v>5.6603773584905666</v>
      </c>
      <c r="L206" s="23">
        <f t="shared" si="181"/>
        <v>5.7748049052396881</v>
      </c>
      <c r="M206" s="23">
        <f t="shared" si="181"/>
        <v>6.3808574277168493</v>
      </c>
      <c r="N206" s="23">
        <f t="shared" si="181"/>
        <v>6.8014705882352944</v>
      </c>
      <c r="O206" s="23">
        <f t="shared" si="181"/>
        <v>7.7601410934744264</v>
      </c>
      <c r="P206" s="23">
        <f t="shared" si="181"/>
        <v>5.0916496945010188</v>
      </c>
      <c r="Q206" s="23">
        <f t="shared" si="181"/>
        <v>7.1283095723014265</v>
      </c>
      <c r="R206" s="23">
        <f t="shared" si="181"/>
        <v>7.5356415478615073</v>
      </c>
      <c r="S206" s="23">
        <f t="shared" si="181"/>
        <v>6.8681318681318677</v>
      </c>
      <c r="T206" s="24">
        <f t="shared" si="181"/>
        <v>8.6297760210803691</v>
      </c>
      <c r="DT206" s="12"/>
      <c r="DU206" s="12"/>
      <c r="DV206" s="12"/>
      <c r="DW206" s="12"/>
    </row>
    <row r="207" spans="1:127" s="6" customFormat="1" ht="15" hidden="1" customHeight="1" thickBot="1" x14ac:dyDescent="0.35">
      <c r="A207" s="1241"/>
      <c r="B207" s="1254"/>
      <c r="C207" s="1254"/>
      <c r="D207" s="299" t="s">
        <v>182</v>
      </c>
      <c r="E207" s="295">
        <f>AVERAGE(I207:BC207)</f>
        <v>3.0161202534880061</v>
      </c>
      <c r="F207" s="219">
        <f t="shared" si="175"/>
        <v>0.64027668719247999</v>
      </c>
      <c r="G207" s="296">
        <f t="shared" si="177"/>
        <v>2.1949152542372881</v>
      </c>
      <c r="H207" s="297">
        <f t="shared" si="178"/>
        <v>4.2528735632183912</v>
      </c>
      <c r="I207" s="25">
        <f t="shared" ref="I207:T207" si="182">I204/I201</f>
        <v>3.0434782608695654</v>
      </c>
      <c r="J207" s="26">
        <f t="shared" si="182"/>
        <v>2.7894736842105261</v>
      </c>
      <c r="K207" s="26">
        <f t="shared" si="182"/>
        <v>2.2429906542056073</v>
      </c>
      <c r="L207" s="26">
        <f t="shared" si="182"/>
        <v>2.1949152542372881</v>
      </c>
      <c r="M207" s="26">
        <f t="shared" si="182"/>
        <v>2.2695035460992909</v>
      </c>
      <c r="N207" s="26">
        <f t="shared" si="182"/>
        <v>2.3125</v>
      </c>
      <c r="O207" s="26">
        <f t="shared" si="182"/>
        <v>2.5882352941176472</v>
      </c>
      <c r="P207" s="26">
        <f t="shared" si="182"/>
        <v>2.8735632183908044</v>
      </c>
      <c r="Q207" s="26">
        <f t="shared" si="182"/>
        <v>4.0229885057471266</v>
      </c>
      <c r="R207" s="26">
        <f t="shared" si="182"/>
        <v>4.2528735632183912</v>
      </c>
      <c r="S207" s="26">
        <f t="shared" si="182"/>
        <v>3.8167938931297711</v>
      </c>
      <c r="T207" s="27">
        <f t="shared" si="182"/>
        <v>3.7861271676300579</v>
      </c>
      <c r="DT207" s="12"/>
      <c r="DU207" s="12"/>
      <c r="DV207" s="12"/>
      <c r="DW207" s="12"/>
    </row>
    <row r="208" spans="1:127" s="566" customFormat="1" ht="30" customHeight="1" thickBot="1" x14ac:dyDescent="0.35">
      <c r="A208" s="565"/>
      <c r="W208" s="1226"/>
      <c r="X208" s="1226"/>
      <c r="Y208" s="1226"/>
      <c r="Z208" s="1226"/>
      <c r="AA208" s="1226"/>
      <c r="AB208" s="1226"/>
      <c r="AC208" s="1226"/>
      <c r="DT208" s="12"/>
      <c r="DU208" s="12"/>
      <c r="DV208" s="12"/>
      <c r="DW208" s="12"/>
    </row>
    <row r="209" spans="1:127" ht="15" customHeight="1" thickBot="1" x14ac:dyDescent="0.35">
      <c r="A209" s="535" t="s">
        <v>32</v>
      </c>
      <c r="B209" s="254"/>
      <c r="C209" s="254"/>
      <c r="D209" s="563" t="s">
        <v>32</v>
      </c>
      <c r="E209" s="1250" t="s">
        <v>32</v>
      </c>
      <c r="F209" s="1251"/>
      <c r="G209" s="1251"/>
      <c r="H209" s="1252"/>
      <c r="I209" s="1319" t="s">
        <v>32</v>
      </c>
      <c r="J209" s="1320"/>
      <c r="K209" s="1320"/>
      <c r="L209" s="1320"/>
      <c r="M209" s="1320"/>
      <c r="N209" s="1320"/>
      <c r="O209" s="1320"/>
      <c r="P209" s="1321"/>
      <c r="Q209" s="1319" t="s">
        <v>32</v>
      </c>
      <c r="R209" s="1320"/>
      <c r="S209" s="1321"/>
      <c r="T209" s="1319" t="s">
        <v>32</v>
      </c>
      <c r="U209" s="1320"/>
      <c r="V209" s="1320"/>
      <c r="W209" s="1320"/>
      <c r="X209" s="1320"/>
      <c r="Y209" s="1320"/>
      <c r="Z209" s="1320"/>
      <c r="AA209" s="1320"/>
      <c r="AB209" s="1320"/>
      <c r="AC209" s="1320"/>
      <c r="AD209" s="1320"/>
      <c r="AE209" s="1320"/>
      <c r="AF209" s="1320"/>
      <c r="AG209" s="1320"/>
      <c r="AH209" s="1321"/>
      <c r="AI209" s="1341" t="s">
        <v>32</v>
      </c>
      <c r="AJ209" s="1342"/>
      <c r="AK209" s="1342"/>
      <c r="AL209" s="1342"/>
      <c r="AM209" s="1342"/>
      <c r="AN209" s="1342"/>
      <c r="AO209" s="1342"/>
      <c r="AP209" s="1342"/>
      <c r="AQ209" s="1342"/>
      <c r="AR209" s="1342"/>
      <c r="AS209" s="1342"/>
      <c r="AT209" s="1343"/>
      <c r="AU209" s="1319" t="s">
        <v>32</v>
      </c>
      <c r="AV209" s="1320"/>
      <c r="AW209" s="1320"/>
      <c r="AX209" s="1320"/>
      <c r="AY209" s="1320"/>
      <c r="AZ209" s="1320"/>
      <c r="BA209" s="1320"/>
      <c r="BB209" s="1320"/>
      <c r="BC209" s="1320"/>
      <c r="BD209" s="1320"/>
      <c r="BE209" s="1320"/>
      <c r="BF209" s="1321"/>
      <c r="BG209" s="1269" t="s">
        <v>32</v>
      </c>
      <c r="BH209" s="1270"/>
      <c r="BI209" s="1270"/>
      <c r="BJ209" s="1270"/>
      <c r="BK209" s="1270"/>
      <c r="BL209" s="1271"/>
      <c r="BM209" s="1380" t="s">
        <v>32</v>
      </c>
      <c r="BN209" s="1381"/>
      <c r="BO209" s="1382"/>
      <c r="BP209" s="1380" t="s">
        <v>32</v>
      </c>
      <c r="BQ209" s="1381"/>
      <c r="BR209" s="1382"/>
      <c r="BS209" s="1401" t="s">
        <v>32</v>
      </c>
      <c r="BT209" s="1402"/>
      <c r="BU209" s="1402"/>
      <c r="BV209" s="1402"/>
      <c r="BW209" s="1402"/>
      <c r="BX209" s="1402"/>
      <c r="BY209" s="1402"/>
      <c r="BZ209" s="1402"/>
      <c r="CA209" s="1402"/>
      <c r="CB209" s="1402"/>
      <c r="CC209" s="1402"/>
      <c r="CD209" s="1402"/>
      <c r="CE209" s="1403"/>
      <c r="CF209" s="1319" t="s">
        <v>32</v>
      </c>
      <c r="CG209" s="1320"/>
      <c r="CH209" s="1320"/>
      <c r="CI209" s="1320"/>
      <c r="CJ209" s="1320"/>
      <c r="CK209" s="1320"/>
      <c r="CL209" s="1320"/>
      <c r="CM209" s="1320"/>
      <c r="CN209" s="1320"/>
      <c r="CO209" s="1320"/>
      <c r="CP209" s="1320"/>
      <c r="CQ209" s="1320"/>
      <c r="CR209" s="1321"/>
      <c r="CS209" s="1380" t="s">
        <v>32</v>
      </c>
      <c r="CT209" s="1381"/>
      <c r="CU209" s="1381"/>
      <c r="CV209" s="1381"/>
      <c r="CW209" s="1381"/>
      <c r="CX209" s="1381"/>
      <c r="CY209" s="1381"/>
      <c r="CZ209" s="1382"/>
      <c r="DA209" s="1380" t="s">
        <v>32</v>
      </c>
      <c r="DB209" s="1381"/>
      <c r="DC209" s="1381"/>
      <c r="DD209" s="1382"/>
      <c r="DE209" s="1188" t="s">
        <v>32</v>
      </c>
      <c r="DF209" s="1163"/>
      <c r="DG209" s="1163"/>
      <c r="DH209" s="1164"/>
      <c r="DI209" s="1163" t="s">
        <v>32</v>
      </c>
      <c r="DJ209" s="1164"/>
      <c r="DT209" s="12"/>
      <c r="DU209" s="12"/>
      <c r="DV209" s="12"/>
      <c r="DW209" s="12"/>
    </row>
    <row r="210" spans="1:127" s="7" customFormat="1" ht="40.049999999999997" customHeight="1" thickBot="1" x14ac:dyDescent="0.35">
      <c r="A210" s="1257">
        <f>COUNTA(I210:DD210)</f>
        <v>100</v>
      </c>
      <c r="B210" s="1258"/>
      <c r="C210" s="1259"/>
      <c r="D210" s="529" t="s">
        <v>0</v>
      </c>
      <c r="E210" s="247" t="s">
        <v>75</v>
      </c>
      <c r="F210" s="790" t="s">
        <v>546</v>
      </c>
      <c r="G210" s="192" t="s">
        <v>76</v>
      </c>
      <c r="H210" s="345" t="s">
        <v>77</v>
      </c>
      <c r="I210" s="527" t="s">
        <v>457</v>
      </c>
      <c r="J210" s="141" t="s">
        <v>458</v>
      </c>
      <c r="K210" s="141" t="s">
        <v>459</v>
      </c>
      <c r="L210" s="141" t="s">
        <v>460</v>
      </c>
      <c r="M210" s="141" t="s">
        <v>461</v>
      </c>
      <c r="N210" s="141" t="s">
        <v>462</v>
      </c>
      <c r="O210" s="141" t="s">
        <v>463</v>
      </c>
      <c r="P210" s="142" t="s">
        <v>464</v>
      </c>
      <c r="Q210" s="225" t="s">
        <v>465</v>
      </c>
      <c r="R210" s="225" t="s">
        <v>466</v>
      </c>
      <c r="S210" s="143" t="s">
        <v>467</v>
      </c>
      <c r="T210" s="694" t="s">
        <v>468</v>
      </c>
      <c r="U210" s="695" t="s">
        <v>469</v>
      </c>
      <c r="V210" s="695" t="s">
        <v>469</v>
      </c>
      <c r="W210" s="695" t="s">
        <v>470</v>
      </c>
      <c r="X210" s="695" t="s">
        <v>471</v>
      </c>
      <c r="Y210" s="695" t="s">
        <v>472</v>
      </c>
      <c r="Z210" s="695" t="s">
        <v>473</v>
      </c>
      <c r="AA210" s="695" t="s">
        <v>474</v>
      </c>
      <c r="AB210" s="695" t="s">
        <v>475</v>
      </c>
      <c r="AC210" s="695" t="s">
        <v>476</v>
      </c>
      <c r="AD210" s="695" t="s">
        <v>477</v>
      </c>
      <c r="AE210" s="695" t="s">
        <v>477</v>
      </c>
      <c r="AF210" s="695" t="s">
        <v>477</v>
      </c>
      <c r="AG210" s="695" t="s">
        <v>478</v>
      </c>
      <c r="AH210" s="1019" t="s">
        <v>479</v>
      </c>
      <c r="AI210" s="712" t="s">
        <v>480</v>
      </c>
      <c r="AJ210" s="713" t="s">
        <v>481</v>
      </c>
      <c r="AK210" s="713" t="s">
        <v>482</v>
      </c>
      <c r="AL210" s="713" t="s">
        <v>483</v>
      </c>
      <c r="AM210" s="713" t="s">
        <v>484</v>
      </c>
      <c r="AN210" s="713" t="s">
        <v>485</v>
      </c>
      <c r="AO210" s="713" t="s">
        <v>486</v>
      </c>
      <c r="AP210" s="713" t="s">
        <v>487</v>
      </c>
      <c r="AQ210" s="713" t="s">
        <v>487</v>
      </c>
      <c r="AR210" s="713" t="s">
        <v>487</v>
      </c>
      <c r="AS210" s="713" t="s">
        <v>488</v>
      </c>
      <c r="AT210" s="714" t="s">
        <v>489</v>
      </c>
      <c r="AU210" s="712" t="s">
        <v>490</v>
      </c>
      <c r="AV210" s="713" t="s">
        <v>491</v>
      </c>
      <c r="AW210" s="713" t="s">
        <v>492</v>
      </c>
      <c r="AX210" s="713" t="s">
        <v>493</v>
      </c>
      <c r="AY210" s="713" t="s">
        <v>494</v>
      </c>
      <c r="AZ210" s="713" t="s">
        <v>495</v>
      </c>
      <c r="BA210" s="713" t="s">
        <v>496</v>
      </c>
      <c r="BB210" s="713" t="s">
        <v>497</v>
      </c>
      <c r="BC210" s="713" t="s">
        <v>497</v>
      </c>
      <c r="BD210" s="713" t="s">
        <v>497</v>
      </c>
      <c r="BE210" s="713" t="s">
        <v>498</v>
      </c>
      <c r="BF210" s="714" t="s">
        <v>499</v>
      </c>
      <c r="BG210" s="1018" t="s">
        <v>500</v>
      </c>
      <c r="BH210" s="192" t="s">
        <v>501</v>
      </c>
      <c r="BI210" s="192" t="s">
        <v>502</v>
      </c>
      <c r="BJ210" s="192" t="s">
        <v>503</v>
      </c>
      <c r="BK210" s="192" t="s">
        <v>504</v>
      </c>
      <c r="BL210" s="193" t="s">
        <v>505</v>
      </c>
      <c r="BM210" s="723" t="s">
        <v>506</v>
      </c>
      <c r="BN210" s="724" t="s">
        <v>507</v>
      </c>
      <c r="BO210" s="725" t="s">
        <v>508</v>
      </c>
      <c r="BP210" s="723" t="s">
        <v>509</v>
      </c>
      <c r="BQ210" s="724" t="s">
        <v>510</v>
      </c>
      <c r="BR210" s="725" t="s">
        <v>511</v>
      </c>
      <c r="BS210" s="720" t="s">
        <v>520</v>
      </c>
      <c r="BT210" s="721" t="s">
        <v>521</v>
      </c>
      <c r="BU210" s="721" t="s">
        <v>522</v>
      </c>
      <c r="BV210" s="721" t="s">
        <v>523</v>
      </c>
      <c r="BW210" s="721" t="s">
        <v>524</v>
      </c>
      <c r="BX210" s="721" t="s">
        <v>525</v>
      </c>
      <c r="BY210" s="721" t="s">
        <v>526</v>
      </c>
      <c r="BZ210" s="721" t="s">
        <v>527</v>
      </c>
      <c r="CA210" s="721" t="s">
        <v>527</v>
      </c>
      <c r="CB210" s="721" t="s">
        <v>527</v>
      </c>
      <c r="CC210" s="721" t="s">
        <v>528</v>
      </c>
      <c r="CD210" s="721" t="s">
        <v>529</v>
      </c>
      <c r="CE210" s="722" t="s">
        <v>531</v>
      </c>
      <c r="CF210" s="720" t="s">
        <v>532</v>
      </c>
      <c r="CG210" s="721" t="s">
        <v>533</v>
      </c>
      <c r="CH210" s="721" t="s">
        <v>534</v>
      </c>
      <c r="CI210" s="721" t="s">
        <v>535</v>
      </c>
      <c r="CJ210" s="721" t="s">
        <v>536</v>
      </c>
      <c r="CK210" s="721" t="s">
        <v>537</v>
      </c>
      <c r="CL210" s="721" t="s">
        <v>538</v>
      </c>
      <c r="CM210" s="721" t="s">
        <v>539</v>
      </c>
      <c r="CN210" s="721" t="s">
        <v>539</v>
      </c>
      <c r="CO210" s="721" t="s">
        <v>539</v>
      </c>
      <c r="CP210" s="721" t="s">
        <v>540</v>
      </c>
      <c r="CQ210" s="721" t="s">
        <v>541</v>
      </c>
      <c r="CR210" s="722" t="s">
        <v>543</v>
      </c>
      <c r="CS210" s="998" t="s">
        <v>512</v>
      </c>
      <c r="CT210" s="999" t="s">
        <v>513</v>
      </c>
      <c r="CU210" s="999" t="s">
        <v>514</v>
      </c>
      <c r="CV210" s="999" t="s">
        <v>515</v>
      </c>
      <c r="CW210" s="999" t="s">
        <v>516</v>
      </c>
      <c r="CX210" s="999" t="s">
        <v>517</v>
      </c>
      <c r="CY210" s="999" t="s">
        <v>518</v>
      </c>
      <c r="CZ210" s="1000" t="s">
        <v>519</v>
      </c>
      <c r="DA210" s="998" t="s">
        <v>810</v>
      </c>
      <c r="DB210" s="999" t="s">
        <v>811</v>
      </c>
      <c r="DC210" s="999" t="s">
        <v>812</v>
      </c>
      <c r="DD210" s="1000" t="s">
        <v>813</v>
      </c>
      <c r="DE210" s="983" t="s">
        <v>715</v>
      </c>
      <c r="DF210" s="877" t="s">
        <v>716</v>
      </c>
      <c r="DG210" s="877" t="s">
        <v>717</v>
      </c>
      <c r="DH210" s="984" t="s">
        <v>718</v>
      </c>
      <c r="DI210" s="1032" t="s">
        <v>530</v>
      </c>
      <c r="DJ210" s="984" t="s">
        <v>542</v>
      </c>
      <c r="DT210" s="12"/>
      <c r="DU210" s="12"/>
      <c r="DV210" s="12"/>
      <c r="DW210" s="12"/>
    </row>
    <row r="211" spans="1:127" s="12" customFormat="1" ht="15" customHeight="1" thickBot="1" x14ac:dyDescent="0.35">
      <c r="A211" s="1260"/>
      <c r="B211" s="1261"/>
      <c r="C211" s="1262"/>
      <c r="D211" s="102" t="s">
        <v>97</v>
      </c>
      <c r="E211" s="1244" t="s">
        <v>547</v>
      </c>
      <c r="F211" s="1245"/>
      <c r="G211" s="1245"/>
      <c r="H211" s="1246"/>
      <c r="I211" s="1218" t="s">
        <v>34</v>
      </c>
      <c r="J211" s="1219"/>
      <c r="K211" s="1219"/>
      <c r="L211" s="1219"/>
      <c r="M211" s="1219"/>
      <c r="N211" s="1219"/>
      <c r="O211" s="1219"/>
      <c r="P211" s="1220"/>
      <c r="Q211" s="1218" t="s">
        <v>34</v>
      </c>
      <c r="R211" s="1219"/>
      <c r="S211" s="1220"/>
      <c r="T211" s="1218" t="s">
        <v>34</v>
      </c>
      <c r="U211" s="1219"/>
      <c r="V211" s="1219"/>
      <c r="W211" s="1219"/>
      <c r="X211" s="1219"/>
      <c r="Y211" s="1219"/>
      <c r="Z211" s="1219"/>
      <c r="AA211" s="1219"/>
      <c r="AB211" s="1219"/>
      <c r="AC211" s="1219"/>
      <c r="AD211" s="1219"/>
      <c r="AE211" s="1219"/>
      <c r="AF211" s="1219"/>
      <c r="AG211" s="1219"/>
      <c r="AH211" s="1220"/>
      <c r="AI211" s="1218" t="s">
        <v>34</v>
      </c>
      <c r="AJ211" s="1219"/>
      <c r="AK211" s="1219"/>
      <c r="AL211" s="1219"/>
      <c r="AM211" s="1219"/>
      <c r="AN211" s="1219"/>
      <c r="AO211" s="1219"/>
      <c r="AP211" s="1219"/>
      <c r="AQ211" s="1219"/>
      <c r="AR211" s="1219"/>
      <c r="AS211" s="1219"/>
      <c r="AT211" s="1220"/>
      <c r="AU211" s="1218" t="s">
        <v>34</v>
      </c>
      <c r="AV211" s="1219"/>
      <c r="AW211" s="1219"/>
      <c r="AX211" s="1219"/>
      <c r="AY211" s="1219"/>
      <c r="AZ211" s="1219"/>
      <c r="BA211" s="1219"/>
      <c r="BB211" s="1219"/>
      <c r="BC211" s="1219"/>
      <c r="BD211" s="1219"/>
      <c r="BE211" s="1219"/>
      <c r="BF211" s="1220"/>
      <c r="BG211" s="1244" t="s">
        <v>34</v>
      </c>
      <c r="BH211" s="1245"/>
      <c r="BI211" s="1245"/>
      <c r="BJ211" s="1245"/>
      <c r="BK211" s="1245"/>
      <c r="BL211" s="1246"/>
      <c r="BM211" s="1218" t="s">
        <v>34</v>
      </c>
      <c r="BN211" s="1219"/>
      <c r="BO211" s="1220"/>
      <c r="BP211" s="1371" t="s">
        <v>34</v>
      </c>
      <c r="BQ211" s="1372"/>
      <c r="BR211" s="1373"/>
      <c r="BS211" s="1244" t="s">
        <v>34</v>
      </c>
      <c r="BT211" s="1245"/>
      <c r="BU211" s="1245"/>
      <c r="BV211" s="1245"/>
      <c r="BW211" s="1245"/>
      <c r="BX211" s="1245"/>
      <c r="BY211" s="1245"/>
      <c r="BZ211" s="1245"/>
      <c r="CA211" s="1245"/>
      <c r="CB211" s="1245"/>
      <c r="CC211" s="1245"/>
      <c r="CD211" s="1245"/>
      <c r="CE211" s="1246"/>
      <c r="CF211" s="1244" t="s">
        <v>34</v>
      </c>
      <c r="CG211" s="1245"/>
      <c r="CH211" s="1245"/>
      <c r="CI211" s="1245"/>
      <c r="CJ211" s="1245"/>
      <c r="CK211" s="1245"/>
      <c r="CL211" s="1245"/>
      <c r="CM211" s="1245"/>
      <c r="CN211" s="1245"/>
      <c r="CO211" s="1245"/>
      <c r="CP211" s="1245"/>
      <c r="CQ211" s="1245"/>
      <c r="CR211" s="1246"/>
      <c r="CS211" s="1218" t="s">
        <v>214</v>
      </c>
      <c r="CT211" s="1219"/>
      <c r="CU211" s="1219"/>
      <c r="CV211" s="1219"/>
      <c r="CW211" s="1219"/>
      <c r="CX211" s="1219"/>
      <c r="CY211" s="1219"/>
      <c r="CZ211" s="1220"/>
      <c r="DA211" s="1218" t="s">
        <v>719</v>
      </c>
      <c r="DB211" s="1219"/>
      <c r="DC211" s="1219"/>
      <c r="DD211" s="1220"/>
      <c r="DE211" s="1177" t="s">
        <v>719</v>
      </c>
      <c r="DF211" s="1165"/>
      <c r="DG211" s="1165"/>
      <c r="DH211" s="1166"/>
      <c r="DI211" s="1165" t="s">
        <v>34</v>
      </c>
      <c r="DJ211" s="1166"/>
      <c r="DT211" s="6"/>
      <c r="DU211" s="6"/>
      <c r="DV211" s="6"/>
      <c r="DW211" s="6"/>
    </row>
    <row r="212" spans="1:127" s="12" customFormat="1" ht="15" customHeight="1" thickBot="1" x14ac:dyDescent="0.35">
      <c r="A212" s="104" t="s">
        <v>53</v>
      </c>
      <c r="B212" s="192" t="s">
        <v>101</v>
      </c>
      <c r="C212" s="193" t="s">
        <v>2</v>
      </c>
      <c r="D212" s="105" t="s">
        <v>3</v>
      </c>
      <c r="E212" s="1247"/>
      <c r="F212" s="1248"/>
      <c r="G212" s="1248"/>
      <c r="H212" s="1249"/>
      <c r="I212" s="1221"/>
      <c r="J212" s="1222"/>
      <c r="K212" s="1222"/>
      <c r="L212" s="1222"/>
      <c r="M212" s="1222"/>
      <c r="N212" s="1222"/>
      <c r="O212" s="1222"/>
      <c r="P212" s="1223"/>
      <c r="Q212" s="1221"/>
      <c r="R212" s="1222"/>
      <c r="S212" s="1223"/>
      <c r="T212" s="1221"/>
      <c r="U212" s="1222"/>
      <c r="V212" s="1222"/>
      <c r="W212" s="1222"/>
      <c r="X212" s="1222"/>
      <c r="Y212" s="1222"/>
      <c r="Z212" s="1222"/>
      <c r="AA212" s="1222"/>
      <c r="AB212" s="1222"/>
      <c r="AC212" s="1222"/>
      <c r="AD212" s="1222"/>
      <c r="AE212" s="1222"/>
      <c r="AF212" s="1222"/>
      <c r="AG212" s="1222"/>
      <c r="AH212" s="1223"/>
      <c r="AI212" s="1221"/>
      <c r="AJ212" s="1222"/>
      <c r="AK212" s="1222"/>
      <c r="AL212" s="1222"/>
      <c r="AM212" s="1222"/>
      <c r="AN212" s="1222"/>
      <c r="AO212" s="1222"/>
      <c r="AP212" s="1222"/>
      <c r="AQ212" s="1222"/>
      <c r="AR212" s="1222"/>
      <c r="AS212" s="1222"/>
      <c r="AT212" s="1223"/>
      <c r="AU212" s="1221"/>
      <c r="AV212" s="1222"/>
      <c r="AW212" s="1222"/>
      <c r="AX212" s="1222"/>
      <c r="AY212" s="1222"/>
      <c r="AZ212" s="1222"/>
      <c r="BA212" s="1222"/>
      <c r="BB212" s="1222"/>
      <c r="BC212" s="1222"/>
      <c r="BD212" s="1222"/>
      <c r="BE212" s="1222"/>
      <c r="BF212" s="1223"/>
      <c r="BG212" s="1247"/>
      <c r="BH212" s="1248"/>
      <c r="BI212" s="1248"/>
      <c r="BJ212" s="1248"/>
      <c r="BK212" s="1248"/>
      <c r="BL212" s="1249"/>
      <c r="BM212" s="1221"/>
      <c r="BN212" s="1222"/>
      <c r="BO212" s="1223"/>
      <c r="BP212" s="1404"/>
      <c r="BQ212" s="1405"/>
      <c r="BR212" s="1406"/>
      <c r="BS212" s="1247"/>
      <c r="BT212" s="1248"/>
      <c r="BU212" s="1248"/>
      <c r="BV212" s="1248"/>
      <c r="BW212" s="1248"/>
      <c r="BX212" s="1248"/>
      <c r="BY212" s="1248"/>
      <c r="BZ212" s="1248"/>
      <c r="CA212" s="1248"/>
      <c r="CB212" s="1248"/>
      <c r="CC212" s="1248"/>
      <c r="CD212" s="1248"/>
      <c r="CE212" s="1249"/>
      <c r="CF212" s="1247"/>
      <c r="CG212" s="1248"/>
      <c r="CH212" s="1248"/>
      <c r="CI212" s="1248"/>
      <c r="CJ212" s="1248"/>
      <c r="CK212" s="1248"/>
      <c r="CL212" s="1248"/>
      <c r="CM212" s="1248"/>
      <c r="CN212" s="1248"/>
      <c r="CO212" s="1248"/>
      <c r="CP212" s="1248"/>
      <c r="CQ212" s="1248"/>
      <c r="CR212" s="1249"/>
      <c r="CS212" s="1221"/>
      <c r="CT212" s="1222"/>
      <c r="CU212" s="1222"/>
      <c r="CV212" s="1222"/>
      <c r="CW212" s="1222"/>
      <c r="CX212" s="1222"/>
      <c r="CY212" s="1222"/>
      <c r="CZ212" s="1223"/>
      <c r="DA212" s="1221"/>
      <c r="DB212" s="1222"/>
      <c r="DC212" s="1222"/>
      <c r="DD212" s="1223"/>
      <c r="DE212" s="1178"/>
      <c r="DF212" s="1167"/>
      <c r="DG212" s="1167"/>
      <c r="DH212" s="1168"/>
      <c r="DI212" s="1167"/>
      <c r="DJ212" s="1168"/>
      <c r="DT212" s="6"/>
      <c r="DU212" s="6"/>
      <c r="DV212" s="6"/>
      <c r="DW212" s="6"/>
    </row>
    <row r="213" spans="1:127" s="12" customFormat="1" ht="15" customHeight="1" x14ac:dyDescent="0.3">
      <c r="A213" s="207" t="s">
        <v>48</v>
      </c>
      <c r="B213" s="732" t="s">
        <v>4</v>
      </c>
      <c r="C213" s="191" t="s">
        <v>156</v>
      </c>
      <c r="D213" s="207" t="s">
        <v>5</v>
      </c>
      <c r="E213" s="799">
        <f t="shared" ref="E213:E220" si="183">AVERAGE(I213:XY213)</f>
        <v>0.95449056603773563</v>
      </c>
      <c r="F213" s="800">
        <f>AVEDEV(I213:DD213)</f>
        <v>1.4896000000000034E-2</v>
      </c>
      <c r="G213" s="800">
        <f t="shared" ref="G213:G220" si="184">MIN(I213:XY213)</f>
        <v>0.91</v>
      </c>
      <c r="H213" s="836">
        <f t="shared" ref="H213:H220" si="185">MAX(I213:XY213)</f>
        <v>1.0309999999999999</v>
      </c>
      <c r="I213" s="449">
        <v>0.92400000000000004</v>
      </c>
      <c r="J213" s="450">
        <v>0.93600000000000005</v>
      </c>
      <c r="K213" s="512">
        <v>0.93899999999999995</v>
      </c>
      <c r="L213" s="512">
        <v>0.94599999999999995</v>
      </c>
      <c r="M213" s="512">
        <v>0.94799999999999995</v>
      </c>
      <c r="N213" s="512">
        <v>0.95199999999999996</v>
      </c>
      <c r="O213" s="393">
        <v>0.95599999999999996</v>
      </c>
      <c r="P213" s="387">
        <v>0.95299999999999996</v>
      </c>
      <c r="Q213" s="1075">
        <v>0.93200000000000005</v>
      </c>
      <c r="R213" s="427">
        <v>0.96</v>
      </c>
      <c r="S213" s="428">
        <v>0.95699999999999996</v>
      </c>
      <c r="T213" s="811">
        <v>0.93600000000000005</v>
      </c>
      <c r="U213" s="812">
        <v>0.94399999999999995</v>
      </c>
      <c r="V213" s="812">
        <v>0.94499999999999995</v>
      </c>
      <c r="W213" s="812">
        <v>0.95099999999999996</v>
      </c>
      <c r="X213" s="813">
        <v>0.95</v>
      </c>
      <c r="Y213" s="812">
        <v>0.94799999999999995</v>
      </c>
      <c r="Z213" s="812">
        <v>0.94599999999999995</v>
      </c>
      <c r="AA213" s="812">
        <v>0.94399999999999995</v>
      </c>
      <c r="AB213" s="812">
        <v>0.94299999999999995</v>
      </c>
      <c r="AC213" s="813">
        <v>0.94</v>
      </c>
      <c r="AD213" s="813">
        <v>0.94</v>
      </c>
      <c r="AE213" s="813">
        <v>0.94</v>
      </c>
      <c r="AF213" s="813">
        <v>0.94</v>
      </c>
      <c r="AG213" s="812">
        <v>0.94099999999999995</v>
      </c>
      <c r="AH213" s="159">
        <v>0.94099999999999995</v>
      </c>
      <c r="AI213" s="697">
        <v>0.96599999999999997</v>
      </c>
      <c r="AJ213" s="698">
        <v>0.96499999999999997</v>
      </c>
      <c r="AK213" s="698">
        <v>0.96399999999999997</v>
      </c>
      <c r="AL213" s="698">
        <v>0.96199999999999997</v>
      </c>
      <c r="AM213" s="698">
        <v>0.96099999999999997</v>
      </c>
      <c r="AN213" s="699">
        <v>0.96</v>
      </c>
      <c r="AO213" s="698">
        <v>0.95799999999999996</v>
      </c>
      <c r="AP213" s="698">
        <v>0.95799999999999996</v>
      </c>
      <c r="AQ213" s="698">
        <v>0.95799999999999996</v>
      </c>
      <c r="AR213" s="698">
        <v>0.95799999999999996</v>
      </c>
      <c r="AS213" s="698">
        <v>0.95799999999999996</v>
      </c>
      <c r="AT213" s="700">
        <v>0.95699999999999996</v>
      </c>
      <c r="AU213" s="697">
        <v>0.96599999999999997</v>
      </c>
      <c r="AV213" s="698">
        <v>0.96499999999999997</v>
      </c>
      <c r="AW213" s="698">
        <v>0.96399999999999997</v>
      </c>
      <c r="AX213" s="698">
        <v>0.96199999999999997</v>
      </c>
      <c r="AY213" s="698">
        <v>0.96099999999999997</v>
      </c>
      <c r="AZ213" s="699">
        <v>0.96</v>
      </c>
      <c r="BA213" s="698">
        <v>0.95799999999999996</v>
      </c>
      <c r="BB213" s="698">
        <v>0.95799999999999996</v>
      </c>
      <c r="BC213" s="698">
        <v>0.95799999999999996</v>
      </c>
      <c r="BD213" s="698">
        <v>0.95799999999999996</v>
      </c>
      <c r="BE213" s="698">
        <v>0.95699999999999996</v>
      </c>
      <c r="BF213" s="700">
        <v>0.95699999999999996</v>
      </c>
      <c r="BG213" s="310">
        <v>0.95</v>
      </c>
      <c r="BH213" s="156">
        <v>0.94799999999999995</v>
      </c>
      <c r="BI213" s="156">
        <v>0.94699999999999995</v>
      </c>
      <c r="BJ213" s="156">
        <v>0.94399999999999995</v>
      </c>
      <c r="BK213" s="156">
        <v>0.94299999999999995</v>
      </c>
      <c r="BL213" s="992">
        <v>0.94099999999999995</v>
      </c>
      <c r="BM213" s="625">
        <v>0.91</v>
      </c>
      <c r="BN213" s="698">
        <v>0.91700000000000004</v>
      </c>
      <c r="BO213" s="700">
        <v>0.92500000000000004</v>
      </c>
      <c r="BP213" s="625">
        <v>0.91</v>
      </c>
      <c r="BQ213" s="698">
        <v>0.91700000000000004</v>
      </c>
      <c r="BR213" s="700">
        <v>0.92500000000000004</v>
      </c>
      <c r="BS213" s="697">
        <v>0.96399999999999997</v>
      </c>
      <c r="BT213" s="698">
        <v>0.96299999999999997</v>
      </c>
      <c r="BU213" s="698">
        <v>0.96199999999999997</v>
      </c>
      <c r="BV213" s="698">
        <v>0.96099999999999997</v>
      </c>
      <c r="BW213" s="699">
        <v>0.96</v>
      </c>
      <c r="BX213" s="698">
        <v>0.95899999999999996</v>
      </c>
      <c r="BY213" s="699">
        <v>0.95799999999999996</v>
      </c>
      <c r="BZ213" s="698">
        <v>0.95799999999999996</v>
      </c>
      <c r="CA213" s="698">
        <v>0.95799999999999996</v>
      </c>
      <c r="CB213" s="698">
        <v>0.95799999999999996</v>
      </c>
      <c r="CC213" s="698">
        <v>0.95699999999999996</v>
      </c>
      <c r="CD213" s="698">
        <v>0.95699999999999996</v>
      </c>
      <c r="CE213" s="700">
        <v>0.95699999999999996</v>
      </c>
      <c r="CF213" s="697">
        <v>0.96499999999999997</v>
      </c>
      <c r="CG213" s="698">
        <v>0.96399999999999997</v>
      </c>
      <c r="CH213" s="698">
        <v>0.96299999999999997</v>
      </c>
      <c r="CI213" s="698">
        <v>0.96099999999999997</v>
      </c>
      <c r="CJ213" s="699">
        <v>0.96</v>
      </c>
      <c r="CK213" s="698">
        <v>0.95899999999999996</v>
      </c>
      <c r="CL213" s="699">
        <v>0.95799999999999996</v>
      </c>
      <c r="CM213" s="698">
        <v>0.95799999999999996</v>
      </c>
      <c r="CN213" s="698">
        <v>0.95799999999999996</v>
      </c>
      <c r="CO213" s="698">
        <v>0.95799999999999996</v>
      </c>
      <c r="CP213" s="698">
        <v>0.95699999999999996</v>
      </c>
      <c r="CQ213" s="698">
        <v>0.95699999999999996</v>
      </c>
      <c r="CR213" s="700">
        <v>0.95699999999999996</v>
      </c>
      <c r="CS213" s="697">
        <v>1.016</v>
      </c>
      <c r="CT213" s="698">
        <v>1.018</v>
      </c>
      <c r="CU213" s="698">
        <v>1.022</v>
      </c>
      <c r="CV213" s="698">
        <v>1.028</v>
      </c>
      <c r="CW213" s="698">
        <v>1.0269999999999999</v>
      </c>
      <c r="CX213" s="698">
        <v>1.026</v>
      </c>
      <c r="CY213" s="698">
        <v>1.0249999999999999</v>
      </c>
      <c r="CZ213" s="700">
        <v>1.0309999999999999</v>
      </c>
      <c r="DA213" s="625">
        <v>0.93</v>
      </c>
      <c r="DB213" s="699">
        <v>0.92</v>
      </c>
      <c r="DC213" s="699">
        <v>0.92</v>
      </c>
      <c r="DD213" s="700">
        <v>0.91400000000000003</v>
      </c>
      <c r="DE213" s="878">
        <v>0.93</v>
      </c>
      <c r="DF213" s="879">
        <v>0.92</v>
      </c>
      <c r="DG213" s="879">
        <v>0.92</v>
      </c>
      <c r="DH213" s="880">
        <v>0.91400000000000003</v>
      </c>
      <c r="DI213" s="1023">
        <v>0.94499999999999995</v>
      </c>
      <c r="DJ213" s="880">
        <v>0.94499999999999995</v>
      </c>
      <c r="DT213" s="6"/>
      <c r="DU213" s="6"/>
      <c r="DV213" s="6"/>
      <c r="DW213" s="6"/>
    </row>
    <row r="214" spans="1:127" s="12" customFormat="1" ht="15" customHeight="1" x14ac:dyDescent="0.3">
      <c r="A214" s="200" t="s">
        <v>49</v>
      </c>
      <c r="B214" s="733" t="s">
        <v>6</v>
      </c>
      <c r="C214" s="188" t="s">
        <v>156</v>
      </c>
      <c r="D214" s="208" t="s">
        <v>7</v>
      </c>
      <c r="E214" s="533">
        <f t="shared" si="183"/>
        <v>0.85899245283018855</v>
      </c>
      <c r="F214" s="166">
        <f t="shared" ref="F214:F223" si="186">AVEDEV(I214:DD214)</f>
        <v>1.3390800000000001E-2</v>
      </c>
      <c r="G214" s="166">
        <f t="shared" si="184"/>
        <v>0.81900000000000006</v>
      </c>
      <c r="H214" s="837">
        <f t="shared" si="185"/>
        <v>0.92789999999999995</v>
      </c>
      <c r="I214" s="81">
        <v>0.83160000000000001</v>
      </c>
      <c r="J214" s="72">
        <v>0.84199999999999997</v>
      </c>
      <c r="K214" s="72">
        <v>0.84499999999999997</v>
      </c>
      <c r="L214" s="72">
        <v>0.85099999999999998</v>
      </c>
      <c r="M214" s="72">
        <v>0.85299999999999998</v>
      </c>
      <c r="N214" s="72">
        <v>0.85699999999999998</v>
      </c>
      <c r="O214" s="65">
        <v>0.86</v>
      </c>
      <c r="P214" s="66">
        <f>P213*0.9</f>
        <v>0.85770000000000002</v>
      </c>
      <c r="Q214" s="1076">
        <v>0.8388000000000001</v>
      </c>
      <c r="R214" s="422">
        <v>0.86399999999999999</v>
      </c>
      <c r="S214" s="421">
        <v>0.86099999999999999</v>
      </c>
      <c r="T214" s="423">
        <v>0.84240000000000004</v>
      </c>
      <c r="U214" s="77">
        <v>0.84960000000000002</v>
      </c>
      <c r="V214" s="77">
        <v>0.85049999999999992</v>
      </c>
      <c r="W214" s="77">
        <v>0.85589999999999999</v>
      </c>
      <c r="X214" s="77">
        <v>0.85499999999999998</v>
      </c>
      <c r="Y214" s="77">
        <v>0.85319999999999996</v>
      </c>
      <c r="Z214" s="77">
        <v>0.85139999999999993</v>
      </c>
      <c r="AA214" s="77">
        <v>0.84960000000000002</v>
      </c>
      <c r="AB214" s="77">
        <v>0.84870000000000001</v>
      </c>
      <c r="AC214" s="77">
        <v>0.84599999999999997</v>
      </c>
      <c r="AD214" s="77">
        <v>0.84599999999999997</v>
      </c>
      <c r="AE214" s="77">
        <v>0.84599999999999997</v>
      </c>
      <c r="AF214" s="77">
        <v>0.84599999999999997</v>
      </c>
      <c r="AG214" s="77">
        <v>0.84689999999999999</v>
      </c>
      <c r="AH214" s="145">
        <v>0.84689999999999999</v>
      </c>
      <c r="AI214" s="138">
        <v>0.86899999999999999</v>
      </c>
      <c r="AJ214" s="136">
        <v>0.86899999999999999</v>
      </c>
      <c r="AK214" s="136">
        <v>0.86799999999999999</v>
      </c>
      <c r="AL214" s="136">
        <v>0.86599999999999999</v>
      </c>
      <c r="AM214" s="136">
        <v>0.86499999999999999</v>
      </c>
      <c r="AN214" s="136">
        <v>0.86399999999999999</v>
      </c>
      <c r="AO214" s="136">
        <v>0.86199999999999999</v>
      </c>
      <c r="AP214" s="136">
        <v>0.86199999999999999</v>
      </c>
      <c r="AQ214" s="136">
        <v>0.86199999999999999</v>
      </c>
      <c r="AR214" s="136">
        <v>0.86199999999999999</v>
      </c>
      <c r="AS214" s="136">
        <v>0.86199999999999999</v>
      </c>
      <c r="AT214" s="145">
        <v>0.86099999999999999</v>
      </c>
      <c r="AU214" s="138">
        <v>0.86899999999999999</v>
      </c>
      <c r="AV214" s="136">
        <v>0.86899999999999999</v>
      </c>
      <c r="AW214" s="136">
        <v>0.86799999999999999</v>
      </c>
      <c r="AX214" s="136">
        <v>0.86599999999999999</v>
      </c>
      <c r="AY214" s="136">
        <v>0.86499999999999999</v>
      </c>
      <c r="AZ214" s="136">
        <v>0.86399999999999999</v>
      </c>
      <c r="BA214" s="136">
        <v>0.86199999999999999</v>
      </c>
      <c r="BB214" s="136">
        <v>0.86199999999999999</v>
      </c>
      <c r="BC214" s="136">
        <v>0.86199999999999999</v>
      </c>
      <c r="BD214" s="136">
        <v>0.86199999999999999</v>
      </c>
      <c r="BE214" s="136">
        <v>0.86099999999999999</v>
      </c>
      <c r="BF214" s="145">
        <v>0.86099999999999999</v>
      </c>
      <c r="BG214" s="99">
        <v>0.85499999999999998</v>
      </c>
      <c r="BH214" s="77">
        <v>0.85319999999999996</v>
      </c>
      <c r="BI214" s="77">
        <v>0.85229999999999995</v>
      </c>
      <c r="BJ214" s="77">
        <v>0.84960000000000002</v>
      </c>
      <c r="BK214" s="77">
        <v>0.84870000000000001</v>
      </c>
      <c r="BL214" s="993">
        <v>0.84689999999999999</v>
      </c>
      <c r="BM214" s="715">
        <f t="shared" ref="BM214:BR214" si="187">BM213*0.9</f>
        <v>0.81900000000000006</v>
      </c>
      <c r="BN214" s="716">
        <f t="shared" si="187"/>
        <v>0.82530000000000003</v>
      </c>
      <c r="BO214" s="717">
        <f t="shared" si="187"/>
        <v>0.83250000000000002</v>
      </c>
      <c r="BP214" s="138">
        <f t="shared" si="187"/>
        <v>0.81900000000000006</v>
      </c>
      <c r="BQ214" s="136">
        <f t="shared" si="187"/>
        <v>0.82530000000000003</v>
      </c>
      <c r="BR214" s="145">
        <f t="shared" si="187"/>
        <v>0.83250000000000002</v>
      </c>
      <c r="BS214" s="87">
        <v>0.86799999999999999</v>
      </c>
      <c r="BT214" s="127">
        <v>0.86699999999999999</v>
      </c>
      <c r="BU214" s="127">
        <v>0.86599999999999999</v>
      </c>
      <c r="BV214" s="127">
        <v>0.86499999999999999</v>
      </c>
      <c r="BW214" s="127">
        <v>0.86399999999999999</v>
      </c>
      <c r="BX214" s="127">
        <v>0.86299999999999999</v>
      </c>
      <c r="BY214" s="127">
        <v>0.86199999999999999</v>
      </c>
      <c r="BZ214" s="127">
        <v>0.86199999999999999</v>
      </c>
      <c r="CA214" s="127">
        <v>0.86199999999999999</v>
      </c>
      <c r="CB214" s="127">
        <v>0.86199999999999999</v>
      </c>
      <c r="CC214" s="127">
        <v>0.86099999999999999</v>
      </c>
      <c r="CD214" s="127">
        <v>0.86099999999999999</v>
      </c>
      <c r="CE214" s="66">
        <v>0.86099999999999999</v>
      </c>
      <c r="CF214" s="87">
        <v>0.86849999999999994</v>
      </c>
      <c r="CG214" s="127">
        <v>0.86760000000000004</v>
      </c>
      <c r="CH214" s="127">
        <v>0.86670000000000003</v>
      </c>
      <c r="CI214" s="127">
        <v>0.8649</v>
      </c>
      <c r="CJ214" s="127">
        <v>0.86399999999999999</v>
      </c>
      <c r="CK214" s="127">
        <v>0.86309999999999998</v>
      </c>
      <c r="CL214" s="127">
        <v>0.86199999999999999</v>
      </c>
      <c r="CM214" s="127">
        <v>0.86199999999999999</v>
      </c>
      <c r="CN214" s="127">
        <v>0.86199999999999999</v>
      </c>
      <c r="CO214" s="127">
        <v>0.86199999999999999</v>
      </c>
      <c r="CP214" s="127">
        <v>0.86099999999999999</v>
      </c>
      <c r="CQ214" s="127">
        <v>0.86099999999999999</v>
      </c>
      <c r="CR214" s="66">
        <v>0.86099999999999999</v>
      </c>
      <c r="CS214" s="138">
        <f>CS213*0.9</f>
        <v>0.91439999999999999</v>
      </c>
      <c r="CT214" s="136">
        <f>CT213*0.9</f>
        <v>0.91620000000000001</v>
      </c>
      <c r="CU214" s="136">
        <v>0.91980000000000006</v>
      </c>
      <c r="CV214" s="136">
        <f>CV213*0.9</f>
        <v>0.92520000000000002</v>
      </c>
      <c r="CW214" s="136">
        <f>CW213*0.9</f>
        <v>0.9242999999999999</v>
      </c>
      <c r="CX214" s="136">
        <f>CX213*0.9</f>
        <v>0.9234</v>
      </c>
      <c r="CY214" s="136">
        <f>CY213*0.9</f>
        <v>0.92249999999999999</v>
      </c>
      <c r="CZ214" s="145">
        <f>CZ213*0.9</f>
        <v>0.92789999999999995</v>
      </c>
      <c r="DA214" s="138">
        <v>0.83700000000000008</v>
      </c>
      <c r="DB214" s="136">
        <v>0.82800000000000007</v>
      </c>
      <c r="DC214" s="136">
        <v>0.82800000000000007</v>
      </c>
      <c r="DD214" s="145">
        <v>0.8226</v>
      </c>
      <c r="DE214" s="881">
        <v>0.83700000000000008</v>
      </c>
      <c r="DF214" s="882">
        <v>0.82800000000000007</v>
      </c>
      <c r="DG214" s="882">
        <v>0.82800000000000007</v>
      </c>
      <c r="DH214" s="883">
        <v>0.8226</v>
      </c>
      <c r="DI214" s="1024">
        <f>DI213*0.9</f>
        <v>0.85049999999999992</v>
      </c>
      <c r="DJ214" s="883">
        <f>DJ213*0.9</f>
        <v>0.85049999999999992</v>
      </c>
      <c r="DT214" s="566"/>
      <c r="DU214" s="566"/>
      <c r="DV214" s="566"/>
      <c r="DW214" s="566"/>
    </row>
    <row r="215" spans="1:127" s="12" customFormat="1" ht="15" customHeight="1" x14ac:dyDescent="0.3">
      <c r="A215" s="200" t="s">
        <v>100</v>
      </c>
      <c r="B215" s="733" t="s">
        <v>39</v>
      </c>
      <c r="C215" s="188" t="s">
        <v>93</v>
      </c>
      <c r="D215" s="200" t="s">
        <v>55</v>
      </c>
      <c r="E215" s="318">
        <f t="shared" si="183"/>
        <v>34.152028301886787</v>
      </c>
      <c r="F215" s="162">
        <f t="shared" si="186"/>
        <v>17.907788000000004</v>
      </c>
      <c r="G215" s="162">
        <f t="shared" si="184"/>
        <v>4</v>
      </c>
      <c r="H215" s="596">
        <f t="shared" si="185"/>
        <v>180</v>
      </c>
      <c r="I215" s="1042">
        <v>4</v>
      </c>
      <c r="J215" s="88">
        <v>6</v>
      </c>
      <c r="K215" s="88">
        <v>7.5</v>
      </c>
      <c r="L215" s="88">
        <v>11</v>
      </c>
      <c r="M215" s="88">
        <v>12.5</v>
      </c>
      <c r="N215" s="88">
        <v>15</v>
      </c>
      <c r="O215" s="314">
        <v>17.5</v>
      </c>
      <c r="P215" s="86">
        <v>19</v>
      </c>
      <c r="Q215" s="1057">
        <v>90</v>
      </c>
      <c r="R215" s="137">
        <v>144</v>
      </c>
      <c r="S215" s="146">
        <v>180</v>
      </c>
      <c r="T215" s="424">
        <v>10</v>
      </c>
      <c r="U215" s="29">
        <v>15</v>
      </c>
      <c r="V215" s="29">
        <v>16.25</v>
      </c>
      <c r="W215" s="29">
        <v>20</v>
      </c>
      <c r="X215" s="29">
        <v>22.5</v>
      </c>
      <c r="Y215" s="29">
        <v>24.75</v>
      </c>
      <c r="Z215" s="29">
        <v>30</v>
      </c>
      <c r="AA215" s="29">
        <v>32.5</v>
      </c>
      <c r="AB215" s="29">
        <v>34.75</v>
      </c>
      <c r="AC215" s="29">
        <v>40</v>
      </c>
      <c r="AD215" s="29">
        <v>49.5</v>
      </c>
      <c r="AE215" s="29">
        <v>50</v>
      </c>
      <c r="AF215" s="29">
        <v>50.5</v>
      </c>
      <c r="AG215" s="29">
        <v>54</v>
      </c>
      <c r="AH215" s="28">
        <v>60</v>
      </c>
      <c r="AI215" s="132">
        <v>20</v>
      </c>
      <c r="AJ215" s="314">
        <v>22.5</v>
      </c>
      <c r="AK215" s="314">
        <v>24.75</v>
      </c>
      <c r="AL215" s="314">
        <v>30</v>
      </c>
      <c r="AM215" s="314">
        <v>32.5</v>
      </c>
      <c r="AN215" s="314">
        <v>34.75</v>
      </c>
      <c r="AO215" s="314">
        <v>40</v>
      </c>
      <c r="AP215" s="314">
        <v>49.5</v>
      </c>
      <c r="AQ215" s="314">
        <v>50</v>
      </c>
      <c r="AR215" s="314">
        <v>50.5</v>
      </c>
      <c r="AS215" s="314">
        <v>54</v>
      </c>
      <c r="AT215" s="86">
        <v>60</v>
      </c>
      <c r="AU215" s="132">
        <v>20</v>
      </c>
      <c r="AV215" s="314">
        <v>22.5</v>
      </c>
      <c r="AW215" s="314">
        <v>24.75</v>
      </c>
      <c r="AX215" s="314">
        <v>30</v>
      </c>
      <c r="AY215" s="314">
        <v>32.5</v>
      </c>
      <c r="AZ215" s="314">
        <v>34.75</v>
      </c>
      <c r="BA215" s="314">
        <v>40</v>
      </c>
      <c r="BB215" s="314">
        <v>49.5</v>
      </c>
      <c r="BC215" s="314">
        <v>50</v>
      </c>
      <c r="BD215" s="314">
        <v>50.5</v>
      </c>
      <c r="BE215" s="314">
        <v>54</v>
      </c>
      <c r="BF215" s="86">
        <v>67.5</v>
      </c>
      <c r="BG215" s="100">
        <v>22.5</v>
      </c>
      <c r="BH215" s="29">
        <v>24.75</v>
      </c>
      <c r="BI215" s="29">
        <v>27.5</v>
      </c>
      <c r="BJ215" s="29">
        <v>32.5</v>
      </c>
      <c r="BK215" s="29">
        <v>34.75</v>
      </c>
      <c r="BL215" s="994">
        <v>37.5</v>
      </c>
      <c r="BM215" s="71">
        <f t="shared" ref="BM215:BR215" si="188">BM216*BM218</f>
        <v>4.6800000000000006</v>
      </c>
      <c r="BN215" s="69">
        <f t="shared" si="188"/>
        <v>6.75</v>
      </c>
      <c r="BO215" s="70">
        <f t="shared" si="188"/>
        <v>9</v>
      </c>
      <c r="BP215" s="71">
        <f t="shared" si="188"/>
        <v>4.6800000000000006</v>
      </c>
      <c r="BQ215" s="69">
        <f t="shared" si="188"/>
        <v>6.75</v>
      </c>
      <c r="BR215" s="70">
        <f t="shared" si="188"/>
        <v>9</v>
      </c>
      <c r="BS215" s="62">
        <v>22.5</v>
      </c>
      <c r="BT215" s="226">
        <v>24.75</v>
      </c>
      <c r="BU215" s="226">
        <v>27.5</v>
      </c>
      <c r="BV215" s="226">
        <v>32.5</v>
      </c>
      <c r="BW215" s="226">
        <v>34.75</v>
      </c>
      <c r="BX215" s="226">
        <v>37.5</v>
      </c>
      <c r="BY215" s="226">
        <v>47.5</v>
      </c>
      <c r="BZ215" s="226">
        <v>49.5</v>
      </c>
      <c r="CA215" s="226">
        <v>50</v>
      </c>
      <c r="CB215" s="226">
        <v>50.5</v>
      </c>
      <c r="CC215" s="226">
        <v>54</v>
      </c>
      <c r="CD215" s="226">
        <v>57.5</v>
      </c>
      <c r="CE215" s="86">
        <v>67.5</v>
      </c>
      <c r="CF215" s="62">
        <v>22.5</v>
      </c>
      <c r="CG215" s="226">
        <v>24.75</v>
      </c>
      <c r="CH215" s="226">
        <v>27.5</v>
      </c>
      <c r="CI215" s="226">
        <v>32.5</v>
      </c>
      <c r="CJ215" s="226">
        <v>34.75</v>
      </c>
      <c r="CK215" s="226">
        <v>37.5</v>
      </c>
      <c r="CL215" s="226">
        <v>47.5</v>
      </c>
      <c r="CM215" s="226">
        <v>49.5</v>
      </c>
      <c r="CN215" s="226">
        <v>50</v>
      </c>
      <c r="CO215" s="226">
        <v>50.5</v>
      </c>
      <c r="CP215" s="226">
        <v>54</v>
      </c>
      <c r="CQ215" s="226">
        <v>57.5</v>
      </c>
      <c r="CR215" s="86">
        <v>67.5</v>
      </c>
      <c r="CS215" s="71">
        <f t="shared" ref="CS215:CZ215" si="189">CS216*CS218</f>
        <v>4.5</v>
      </c>
      <c r="CT215" s="69">
        <f t="shared" si="189"/>
        <v>5.4</v>
      </c>
      <c r="CU215" s="69">
        <f t="shared" si="189"/>
        <v>6.75</v>
      </c>
      <c r="CV215" s="69">
        <f t="shared" si="189"/>
        <v>9.9</v>
      </c>
      <c r="CW215" s="69">
        <f t="shared" si="189"/>
        <v>11.25</v>
      </c>
      <c r="CX215" s="69">
        <f t="shared" si="189"/>
        <v>13.5</v>
      </c>
      <c r="CY215" s="69">
        <f t="shared" si="189"/>
        <v>15.705</v>
      </c>
      <c r="CZ215" s="70">
        <f t="shared" si="189"/>
        <v>18</v>
      </c>
      <c r="DA215" s="71">
        <v>11</v>
      </c>
      <c r="DB215" s="69">
        <v>15</v>
      </c>
      <c r="DC215" s="69">
        <v>15</v>
      </c>
      <c r="DD215" s="70">
        <v>17.5</v>
      </c>
      <c r="DE215" s="884">
        <v>11</v>
      </c>
      <c r="DF215" s="885">
        <v>15</v>
      </c>
      <c r="DG215" s="885">
        <v>15</v>
      </c>
      <c r="DH215" s="886">
        <v>17.5</v>
      </c>
      <c r="DI215" s="1025">
        <v>62.5</v>
      </c>
      <c r="DJ215" s="886">
        <v>62.5</v>
      </c>
      <c r="DT215"/>
      <c r="DU215"/>
      <c r="DV215"/>
      <c r="DW215"/>
    </row>
    <row r="216" spans="1:127" s="12" customFormat="1" ht="15" customHeight="1" x14ac:dyDescent="0.3">
      <c r="A216" s="200" t="s">
        <v>9</v>
      </c>
      <c r="B216" s="733" t="s">
        <v>40</v>
      </c>
      <c r="C216" s="188" t="s">
        <v>94</v>
      </c>
      <c r="D216" s="209" t="s">
        <v>56</v>
      </c>
      <c r="E216" s="802">
        <f t="shared" si="183"/>
        <v>0.49622641509433979</v>
      </c>
      <c r="F216" s="803">
        <f t="shared" si="186"/>
        <v>1.2879999999999866E-2</v>
      </c>
      <c r="G216" s="803">
        <f t="shared" si="184"/>
        <v>0.45</v>
      </c>
      <c r="H216" s="838">
        <f t="shared" si="185"/>
        <v>0.6</v>
      </c>
      <c r="I216" s="514">
        <v>0.5</v>
      </c>
      <c r="J216" s="511">
        <v>0.5</v>
      </c>
      <c r="K216" s="511">
        <v>0.5</v>
      </c>
      <c r="L216" s="511">
        <v>0.5</v>
      </c>
      <c r="M216" s="511">
        <v>0.5</v>
      </c>
      <c r="N216" s="511">
        <v>0.5</v>
      </c>
      <c r="O216" s="69">
        <v>0.5</v>
      </c>
      <c r="P216" s="70">
        <v>0.5</v>
      </c>
      <c r="Q216" s="1077">
        <v>0.6</v>
      </c>
      <c r="R216" s="808">
        <v>0.6</v>
      </c>
      <c r="S216" s="536">
        <v>0.6</v>
      </c>
      <c r="T216" s="676">
        <v>0.5</v>
      </c>
      <c r="U216" s="809">
        <v>0.5</v>
      </c>
      <c r="V216" s="809">
        <v>0.5</v>
      </c>
      <c r="W216" s="809">
        <v>0.5</v>
      </c>
      <c r="X216" s="809">
        <v>0.5</v>
      </c>
      <c r="Y216" s="809">
        <v>0.5</v>
      </c>
      <c r="Z216" s="809">
        <v>0.5</v>
      </c>
      <c r="AA216" s="809">
        <v>0.5</v>
      </c>
      <c r="AB216" s="809">
        <v>0.5</v>
      </c>
      <c r="AC216" s="809">
        <v>0.5</v>
      </c>
      <c r="AD216" s="809">
        <v>0.5</v>
      </c>
      <c r="AE216" s="809">
        <v>0.5</v>
      </c>
      <c r="AF216" s="809">
        <v>0.5</v>
      </c>
      <c r="AG216" s="810">
        <v>0.5</v>
      </c>
      <c r="AH216" s="61">
        <v>0.5</v>
      </c>
      <c r="AI216" s="59">
        <v>0.5</v>
      </c>
      <c r="AJ216" s="60">
        <v>0.5</v>
      </c>
      <c r="AK216" s="60">
        <v>0.5</v>
      </c>
      <c r="AL216" s="60">
        <v>0.5</v>
      </c>
      <c r="AM216" s="60">
        <v>0.5</v>
      </c>
      <c r="AN216" s="60">
        <v>0.5</v>
      </c>
      <c r="AO216" s="60">
        <v>0.5</v>
      </c>
      <c r="AP216" s="60">
        <v>0.5</v>
      </c>
      <c r="AQ216" s="60">
        <v>0.5</v>
      </c>
      <c r="AR216" s="60">
        <v>0.5</v>
      </c>
      <c r="AS216" s="60">
        <v>0.5</v>
      </c>
      <c r="AT216" s="61">
        <v>0.5</v>
      </c>
      <c r="AU216" s="59">
        <v>0.5</v>
      </c>
      <c r="AV216" s="60">
        <v>0.5</v>
      </c>
      <c r="AW216" s="60">
        <v>0.5</v>
      </c>
      <c r="AX216" s="60">
        <v>0.5</v>
      </c>
      <c r="AY216" s="60">
        <v>0.5</v>
      </c>
      <c r="AZ216" s="60">
        <v>0.5</v>
      </c>
      <c r="BA216" s="60">
        <v>0.5</v>
      </c>
      <c r="BB216" s="60">
        <v>0.5</v>
      </c>
      <c r="BC216" s="60">
        <v>0.5</v>
      </c>
      <c r="BD216" s="60">
        <v>0.5</v>
      </c>
      <c r="BE216" s="60">
        <v>0.5</v>
      </c>
      <c r="BF216" s="536">
        <v>0.5</v>
      </c>
      <c r="BG216" s="59">
        <v>0.5</v>
      </c>
      <c r="BH216" s="809">
        <v>0.5</v>
      </c>
      <c r="BI216" s="809">
        <v>0.5</v>
      </c>
      <c r="BJ216" s="809">
        <v>0.5</v>
      </c>
      <c r="BK216" s="809">
        <v>0.5</v>
      </c>
      <c r="BL216" s="995">
        <v>0.5</v>
      </c>
      <c r="BM216" s="71">
        <v>0.45</v>
      </c>
      <c r="BN216" s="69">
        <v>0.45</v>
      </c>
      <c r="BO216" s="70">
        <v>0.45</v>
      </c>
      <c r="BP216" s="71">
        <v>0.45</v>
      </c>
      <c r="BQ216" s="69">
        <v>0.45</v>
      </c>
      <c r="BR216" s="70">
        <v>0.45</v>
      </c>
      <c r="BS216" s="59">
        <v>0.5</v>
      </c>
      <c r="BT216" s="60">
        <v>0.5</v>
      </c>
      <c r="BU216" s="60">
        <v>0.5</v>
      </c>
      <c r="BV216" s="60">
        <v>0.5</v>
      </c>
      <c r="BW216" s="60">
        <v>0.5</v>
      </c>
      <c r="BX216" s="60">
        <v>0.5</v>
      </c>
      <c r="BY216" s="60">
        <v>0.5</v>
      </c>
      <c r="BZ216" s="60">
        <v>0.5</v>
      </c>
      <c r="CA216" s="60">
        <v>0.5</v>
      </c>
      <c r="CB216" s="60">
        <v>0.5</v>
      </c>
      <c r="CC216" s="60">
        <v>0.5</v>
      </c>
      <c r="CD216" s="60">
        <v>0.5</v>
      </c>
      <c r="CE216" s="61">
        <v>0.5</v>
      </c>
      <c r="CF216" s="59">
        <v>0.5</v>
      </c>
      <c r="CG216" s="60">
        <v>0.5</v>
      </c>
      <c r="CH216" s="60">
        <v>0.5</v>
      </c>
      <c r="CI216" s="60">
        <v>0.5</v>
      </c>
      <c r="CJ216" s="60">
        <v>0.5</v>
      </c>
      <c r="CK216" s="60">
        <v>0.5</v>
      </c>
      <c r="CL216" s="60">
        <v>0.5</v>
      </c>
      <c r="CM216" s="60">
        <v>0.5</v>
      </c>
      <c r="CN216" s="60">
        <v>0.5</v>
      </c>
      <c r="CO216" s="60">
        <v>0.5</v>
      </c>
      <c r="CP216" s="60">
        <v>0.5</v>
      </c>
      <c r="CQ216" s="60">
        <v>0.5</v>
      </c>
      <c r="CR216" s="61">
        <v>0.5</v>
      </c>
      <c r="CS216" s="71">
        <v>0.45</v>
      </c>
      <c r="CT216" s="69">
        <v>0.45</v>
      </c>
      <c r="CU216" s="69">
        <v>0.45</v>
      </c>
      <c r="CV216" s="69">
        <v>0.45</v>
      </c>
      <c r="CW216" s="69">
        <v>0.45</v>
      </c>
      <c r="CX216" s="69">
        <v>0.45</v>
      </c>
      <c r="CY216" s="69">
        <v>0.45</v>
      </c>
      <c r="CZ216" s="70">
        <v>0.45</v>
      </c>
      <c r="DA216" s="71">
        <v>0.5</v>
      </c>
      <c r="DB216" s="69">
        <v>0.5</v>
      </c>
      <c r="DC216" s="69">
        <v>0.5</v>
      </c>
      <c r="DD216" s="70">
        <v>0.5</v>
      </c>
      <c r="DE216" s="887">
        <v>0.5</v>
      </c>
      <c r="DF216" s="888">
        <v>0.5</v>
      </c>
      <c r="DG216" s="888">
        <v>0.5</v>
      </c>
      <c r="DH216" s="889">
        <v>0.5</v>
      </c>
      <c r="DI216" s="1026">
        <v>0.5</v>
      </c>
      <c r="DJ216" s="889">
        <v>0.5</v>
      </c>
      <c r="DT216" s="7"/>
      <c r="DU216" s="7"/>
      <c r="DV216" s="7"/>
      <c r="DW216" s="7"/>
    </row>
    <row r="217" spans="1:127" s="12" customFormat="1" ht="15" x14ac:dyDescent="0.3">
      <c r="A217" s="200" t="s">
        <v>10</v>
      </c>
      <c r="B217" s="733" t="s">
        <v>41</v>
      </c>
      <c r="C217" s="188" t="s">
        <v>156</v>
      </c>
      <c r="D217" s="200" t="s">
        <v>152</v>
      </c>
      <c r="E217" s="318">
        <f t="shared" si="183"/>
        <v>1</v>
      </c>
      <c r="F217" s="162">
        <f t="shared" si="186"/>
        <v>0</v>
      </c>
      <c r="G217" s="805">
        <f t="shared" si="184"/>
        <v>1</v>
      </c>
      <c r="H217" s="839">
        <f t="shared" si="185"/>
        <v>1</v>
      </c>
      <c r="I217" s="514">
        <v>1</v>
      </c>
      <c r="J217" s="511">
        <v>1</v>
      </c>
      <c r="K217" s="511">
        <v>1</v>
      </c>
      <c r="L217" s="511">
        <v>1</v>
      </c>
      <c r="M217" s="511">
        <v>1</v>
      </c>
      <c r="N217" s="511">
        <v>1</v>
      </c>
      <c r="O217" s="69">
        <v>1</v>
      </c>
      <c r="P217" s="70">
        <v>1</v>
      </c>
      <c r="Q217" s="987">
        <v>1</v>
      </c>
      <c r="R217" s="135">
        <v>1</v>
      </c>
      <c r="S217" s="144">
        <v>1</v>
      </c>
      <c r="T217" s="425">
        <v>1</v>
      </c>
      <c r="U217" s="85">
        <v>1</v>
      </c>
      <c r="V217" s="85">
        <v>1</v>
      </c>
      <c r="W217" s="85">
        <v>1</v>
      </c>
      <c r="X217" s="85">
        <v>1</v>
      </c>
      <c r="Y217" s="85">
        <v>1</v>
      </c>
      <c r="Z217" s="85">
        <v>1</v>
      </c>
      <c r="AA217" s="85">
        <v>1</v>
      </c>
      <c r="AB217" s="85">
        <v>1</v>
      </c>
      <c r="AC217" s="85">
        <v>1</v>
      </c>
      <c r="AD217" s="85">
        <v>1</v>
      </c>
      <c r="AE217" s="85">
        <v>1</v>
      </c>
      <c r="AF217" s="85">
        <v>1</v>
      </c>
      <c r="AG217" s="85">
        <v>1</v>
      </c>
      <c r="AH217" s="82">
        <v>1</v>
      </c>
      <c r="AI217" s="134">
        <v>1</v>
      </c>
      <c r="AJ217" s="135">
        <v>1</v>
      </c>
      <c r="AK217" s="135">
        <v>1</v>
      </c>
      <c r="AL217" s="135">
        <v>1</v>
      </c>
      <c r="AM217" s="135">
        <v>1</v>
      </c>
      <c r="AN217" s="135">
        <v>1</v>
      </c>
      <c r="AO217" s="135">
        <v>1</v>
      </c>
      <c r="AP217" s="135">
        <v>1</v>
      </c>
      <c r="AQ217" s="135">
        <v>1</v>
      </c>
      <c r="AR217" s="135">
        <v>1</v>
      </c>
      <c r="AS217" s="135">
        <v>1</v>
      </c>
      <c r="AT217" s="144">
        <v>1</v>
      </c>
      <c r="AU217" s="134">
        <v>1</v>
      </c>
      <c r="AV217" s="135">
        <v>1</v>
      </c>
      <c r="AW217" s="135">
        <v>1</v>
      </c>
      <c r="AX217" s="135">
        <v>1</v>
      </c>
      <c r="AY217" s="135">
        <v>1</v>
      </c>
      <c r="AZ217" s="135">
        <v>1</v>
      </c>
      <c r="BA217" s="135">
        <v>1</v>
      </c>
      <c r="BB217" s="135">
        <v>1</v>
      </c>
      <c r="BC217" s="135">
        <v>1</v>
      </c>
      <c r="BD217" s="135">
        <v>1</v>
      </c>
      <c r="BE217" s="135">
        <v>1</v>
      </c>
      <c r="BF217" s="144">
        <v>1</v>
      </c>
      <c r="BG217" s="98">
        <v>1</v>
      </c>
      <c r="BH217" s="85">
        <v>1</v>
      </c>
      <c r="BI217" s="85">
        <v>1</v>
      </c>
      <c r="BJ217" s="85">
        <v>1</v>
      </c>
      <c r="BK217" s="85">
        <v>1</v>
      </c>
      <c r="BL217" s="996">
        <v>1</v>
      </c>
      <c r="BM217" s="134">
        <v>1</v>
      </c>
      <c r="BN217" s="135">
        <v>1</v>
      </c>
      <c r="BO217" s="144">
        <v>1</v>
      </c>
      <c r="BP217" s="134">
        <v>1</v>
      </c>
      <c r="BQ217" s="135">
        <v>1</v>
      </c>
      <c r="BR217" s="144">
        <v>1</v>
      </c>
      <c r="BS217" s="134">
        <v>1</v>
      </c>
      <c r="BT217" s="135">
        <v>1</v>
      </c>
      <c r="BU217" s="135">
        <v>1</v>
      </c>
      <c r="BV217" s="135">
        <v>1</v>
      </c>
      <c r="BW217" s="135">
        <v>1</v>
      </c>
      <c r="BX217" s="135">
        <v>1</v>
      </c>
      <c r="BY217" s="135">
        <v>1</v>
      </c>
      <c r="BZ217" s="135">
        <v>1</v>
      </c>
      <c r="CA217" s="135">
        <v>1</v>
      </c>
      <c r="CB217" s="135">
        <v>1</v>
      </c>
      <c r="CC217" s="135">
        <v>1</v>
      </c>
      <c r="CD217" s="135">
        <v>1</v>
      </c>
      <c r="CE217" s="144">
        <v>1</v>
      </c>
      <c r="CF217" s="134">
        <v>1</v>
      </c>
      <c r="CG217" s="135">
        <v>1</v>
      </c>
      <c r="CH217" s="135">
        <v>1</v>
      </c>
      <c r="CI217" s="135">
        <v>1</v>
      </c>
      <c r="CJ217" s="135">
        <v>1</v>
      </c>
      <c r="CK217" s="135">
        <v>1</v>
      </c>
      <c r="CL217" s="135">
        <v>1</v>
      </c>
      <c r="CM217" s="135">
        <v>1</v>
      </c>
      <c r="CN217" s="135">
        <v>1</v>
      </c>
      <c r="CO217" s="135">
        <v>1</v>
      </c>
      <c r="CP217" s="135">
        <v>1</v>
      </c>
      <c r="CQ217" s="135">
        <v>1</v>
      </c>
      <c r="CR217" s="144">
        <v>1</v>
      </c>
      <c r="CS217" s="134">
        <v>1</v>
      </c>
      <c r="CT217" s="135">
        <v>1</v>
      </c>
      <c r="CU217" s="135">
        <v>1</v>
      </c>
      <c r="CV217" s="135">
        <v>1</v>
      </c>
      <c r="CW217" s="135">
        <v>1</v>
      </c>
      <c r="CX217" s="135">
        <v>1</v>
      </c>
      <c r="CY217" s="135">
        <v>1</v>
      </c>
      <c r="CZ217" s="144">
        <v>1</v>
      </c>
      <c r="DA217" s="134">
        <v>1</v>
      </c>
      <c r="DB217" s="135">
        <v>1</v>
      </c>
      <c r="DC217" s="135">
        <v>1</v>
      </c>
      <c r="DD217" s="144">
        <v>1</v>
      </c>
      <c r="DE217" s="890">
        <v>1</v>
      </c>
      <c r="DF217" s="891">
        <v>1</v>
      </c>
      <c r="DG217" s="891">
        <v>1</v>
      </c>
      <c r="DH217" s="892">
        <v>1</v>
      </c>
      <c r="DI217" s="1027">
        <v>1</v>
      </c>
      <c r="DJ217" s="892">
        <v>1</v>
      </c>
    </row>
    <row r="218" spans="1:127" s="770" customFormat="1" ht="15" customHeight="1" x14ac:dyDescent="0.3">
      <c r="A218" s="779" t="s">
        <v>50</v>
      </c>
      <c r="B218" s="733" t="s">
        <v>42</v>
      </c>
      <c r="C218" s="741" t="s">
        <v>95</v>
      </c>
      <c r="D218" s="779" t="s">
        <v>5</v>
      </c>
      <c r="E218" s="217">
        <f t="shared" si="183"/>
        <v>67.266037735849039</v>
      </c>
      <c r="F218" s="227">
        <f t="shared" si="186"/>
        <v>34.023839999999993</v>
      </c>
      <c r="G218" s="227">
        <f t="shared" si="184"/>
        <v>8</v>
      </c>
      <c r="H218" s="348">
        <f t="shared" si="185"/>
        <v>300</v>
      </c>
      <c r="I218" s="1079">
        <v>8</v>
      </c>
      <c r="J218" s="780">
        <v>12</v>
      </c>
      <c r="K218" s="780">
        <v>15</v>
      </c>
      <c r="L218" s="780">
        <v>22</v>
      </c>
      <c r="M218" s="780">
        <v>25</v>
      </c>
      <c r="N218" s="780">
        <v>30</v>
      </c>
      <c r="O218" s="752">
        <v>35</v>
      </c>
      <c r="P218" s="781">
        <v>38</v>
      </c>
      <c r="Q218" s="1078">
        <v>150</v>
      </c>
      <c r="R218" s="782">
        <v>240</v>
      </c>
      <c r="S218" s="783">
        <v>300</v>
      </c>
      <c r="T218" s="784">
        <v>20</v>
      </c>
      <c r="U218" s="785">
        <v>30</v>
      </c>
      <c r="V218" s="786">
        <v>32.5</v>
      </c>
      <c r="W218" s="785">
        <v>40</v>
      </c>
      <c r="X218" s="785">
        <v>45</v>
      </c>
      <c r="Y218" s="786">
        <v>49.5</v>
      </c>
      <c r="Z218" s="785">
        <v>60</v>
      </c>
      <c r="AA218" s="785">
        <v>65</v>
      </c>
      <c r="AB218" s="786">
        <v>69.5</v>
      </c>
      <c r="AC218" s="785">
        <v>80</v>
      </c>
      <c r="AD218" s="785">
        <v>99</v>
      </c>
      <c r="AE218" s="785">
        <v>100</v>
      </c>
      <c r="AF218" s="785">
        <v>101</v>
      </c>
      <c r="AG218" s="785">
        <v>108</v>
      </c>
      <c r="AH218" s="787">
        <v>120</v>
      </c>
      <c r="AI218" s="777">
        <v>40</v>
      </c>
      <c r="AJ218" s="782">
        <v>45</v>
      </c>
      <c r="AK218" s="782">
        <v>49.5</v>
      </c>
      <c r="AL218" s="782">
        <v>60</v>
      </c>
      <c r="AM218" s="782">
        <v>65</v>
      </c>
      <c r="AN218" s="782">
        <v>69.5</v>
      </c>
      <c r="AO218" s="782">
        <v>80</v>
      </c>
      <c r="AP218" s="782">
        <v>99</v>
      </c>
      <c r="AQ218" s="782">
        <v>100</v>
      </c>
      <c r="AR218" s="782">
        <v>101</v>
      </c>
      <c r="AS218" s="782">
        <v>108</v>
      </c>
      <c r="AT218" s="783">
        <v>120</v>
      </c>
      <c r="AU218" s="777">
        <v>40</v>
      </c>
      <c r="AV218" s="782">
        <v>45</v>
      </c>
      <c r="AW218" s="782">
        <v>49.5</v>
      </c>
      <c r="AX218" s="782">
        <v>60</v>
      </c>
      <c r="AY218" s="782">
        <v>65</v>
      </c>
      <c r="AZ218" s="782">
        <v>69.5</v>
      </c>
      <c r="BA218" s="782">
        <v>80</v>
      </c>
      <c r="BB218" s="782">
        <v>99</v>
      </c>
      <c r="BC218" s="782">
        <v>100</v>
      </c>
      <c r="BD218" s="782">
        <v>101</v>
      </c>
      <c r="BE218" s="782">
        <v>108</v>
      </c>
      <c r="BF218" s="783">
        <v>135</v>
      </c>
      <c r="BG218" s="788">
        <v>45</v>
      </c>
      <c r="BH218" s="786">
        <v>49.5</v>
      </c>
      <c r="BI218" s="785">
        <v>55</v>
      </c>
      <c r="BJ218" s="785">
        <v>65</v>
      </c>
      <c r="BK218" s="786">
        <v>69.5</v>
      </c>
      <c r="BL218" s="997">
        <v>75</v>
      </c>
      <c r="BM218" s="751">
        <v>10.4</v>
      </c>
      <c r="BN218" s="752">
        <v>15</v>
      </c>
      <c r="BO218" s="768">
        <v>20</v>
      </c>
      <c r="BP218" s="751">
        <v>10.4</v>
      </c>
      <c r="BQ218" s="752">
        <v>15</v>
      </c>
      <c r="BR218" s="768">
        <v>20</v>
      </c>
      <c r="BS218" s="788">
        <v>45</v>
      </c>
      <c r="BT218" s="786">
        <v>49.5</v>
      </c>
      <c r="BU218" s="785">
        <v>55</v>
      </c>
      <c r="BV218" s="785">
        <v>65</v>
      </c>
      <c r="BW218" s="786">
        <v>69.5</v>
      </c>
      <c r="BX218" s="785">
        <v>75</v>
      </c>
      <c r="BY218" s="785">
        <v>95</v>
      </c>
      <c r="BZ218" s="785">
        <v>99</v>
      </c>
      <c r="CA218" s="785">
        <v>100</v>
      </c>
      <c r="CB218" s="785">
        <v>101</v>
      </c>
      <c r="CC218" s="785">
        <v>108</v>
      </c>
      <c r="CD218" s="785">
        <v>115</v>
      </c>
      <c r="CE218" s="789">
        <v>135</v>
      </c>
      <c r="CF218" s="788">
        <v>45</v>
      </c>
      <c r="CG218" s="786">
        <v>49.5</v>
      </c>
      <c r="CH218" s="785">
        <v>55</v>
      </c>
      <c r="CI218" s="785">
        <v>65</v>
      </c>
      <c r="CJ218" s="786">
        <v>69.5</v>
      </c>
      <c r="CK218" s="785">
        <v>75</v>
      </c>
      <c r="CL218" s="785">
        <v>95</v>
      </c>
      <c r="CM218" s="785">
        <v>99</v>
      </c>
      <c r="CN218" s="785">
        <v>100</v>
      </c>
      <c r="CO218" s="785">
        <v>101</v>
      </c>
      <c r="CP218" s="785">
        <v>108</v>
      </c>
      <c r="CQ218" s="785">
        <v>115</v>
      </c>
      <c r="CR218" s="789">
        <v>135</v>
      </c>
      <c r="CS218" s="751">
        <v>10</v>
      </c>
      <c r="CT218" s="752">
        <v>12</v>
      </c>
      <c r="CU218" s="752">
        <v>15</v>
      </c>
      <c r="CV218" s="752">
        <v>22</v>
      </c>
      <c r="CW218" s="752">
        <v>25</v>
      </c>
      <c r="CX218" s="752">
        <v>30</v>
      </c>
      <c r="CY218" s="752">
        <v>34.9</v>
      </c>
      <c r="CZ218" s="768">
        <v>40</v>
      </c>
      <c r="DA218" s="751">
        <v>22</v>
      </c>
      <c r="DB218" s="752">
        <v>30</v>
      </c>
      <c r="DC218" s="752">
        <v>30</v>
      </c>
      <c r="DD218" s="768">
        <v>35</v>
      </c>
      <c r="DE218" s="893">
        <v>22</v>
      </c>
      <c r="DF218" s="894">
        <v>30</v>
      </c>
      <c r="DG218" s="894">
        <v>30</v>
      </c>
      <c r="DH218" s="895">
        <v>35</v>
      </c>
      <c r="DI218" s="1028">
        <v>125</v>
      </c>
      <c r="DJ218" s="895">
        <v>125</v>
      </c>
      <c r="DT218" s="12"/>
      <c r="DU218" s="12"/>
      <c r="DV218" s="12"/>
      <c r="DW218" s="12"/>
    </row>
    <row r="219" spans="1:127" s="12" customFormat="1" ht="15" customHeight="1" x14ac:dyDescent="0.3">
      <c r="A219" s="200" t="s">
        <v>51</v>
      </c>
      <c r="B219" s="733" t="s">
        <v>43</v>
      </c>
      <c r="C219" s="188" t="s">
        <v>95</v>
      </c>
      <c r="D219" s="200" t="s">
        <v>47</v>
      </c>
      <c r="E219" s="318">
        <f t="shared" si="183"/>
        <v>57.176132075471692</v>
      </c>
      <c r="F219" s="162">
        <f t="shared" si="186"/>
        <v>28.920264000000017</v>
      </c>
      <c r="G219" s="162">
        <f t="shared" si="184"/>
        <v>6.8</v>
      </c>
      <c r="H219" s="596">
        <f t="shared" si="185"/>
        <v>255</v>
      </c>
      <c r="I219" s="1042">
        <v>6.8</v>
      </c>
      <c r="J219" s="88">
        <v>10.199999999999999</v>
      </c>
      <c r="K219" s="88">
        <v>12.75</v>
      </c>
      <c r="L219" s="88">
        <v>18.7</v>
      </c>
      <c r="M219" s="88">
        <v>21.25</v>
      </c>
      <c r="N219" s="88">
        <v>25.5</v>
      </c>
      <c r="O219" s="314">
        <v>29.75</v>
      </c>
      <c r="P219" s="86">
        <f>0.85*P218</f>
        <v>32.299999999999997</v>
      </c>
      <c r="Q219" s="1057">
        <v>127.5</v>
      </c>
      <c r="R219" s="137">
        <v>204</v>
      </c>
      <c r="S219" s="146">
        <v>255</v>
      </c>
      <c r="T219" s="424">
        <v>17</v>
      </c>
      <c r="U219" s="29">
        <v>25.5</v>
      </c>
      <c r="V219" s="29">
        <v>27.625</v>
      </c>
      <c r="W219" s="29">
        <v>34</v>
      </c>
      <c r="X219" s="29">
        <v>38.25</v>
      </c>
      <c r="Y219" s="29">
        <v>42.074999999999996</v>
      </c>
      <c r="Z219" s="29">
        <v>51</v>
      </c>
      <c r="AA219" s="29">
        <v>55.25</v>
      </c>
      <c r="AB219" s="29">
        <v>59.074999999999996</v>
      </c>
      <c r="AC219" s="29">
        <v>68</v>
      </c>
      <c r="AD219" s="29">
        <v>84.149999999999991</v>
      </c>
      <c r="AE219" s="29">
        <v>85</v>
      </c>
      <c r="AF219" s="29">
        <v>85.85</v>
      </c>
      <c r="AG219" s="29">
        <v>91.8</v>
      </c>
      <c r="AH219" s="28">
        <v>102</v>
      </c>
      <c r="AI219" s="132">
        <f>AI218*0.85</f>
        <v>34</v>
      </c>
      <c r="AJ219" s="314">
        <f t="shared" ref="AJ219:AP219" si="190">AJ218*0.85</f>
        <v>38.25</v>
      </c>
      <c r="AK219" s="314">
        <f t="shared" si="190"/>
        <v>42.074999999999996</v>
      </c>
      <c r="AL219" s="314">
        <v>51</v>
      </c>
      <c r="AM219" s="314">
        <f t="shared" si="190"/>
        <v>55.25</v>
      </c>
      <c r="AN219" s="314">
        <f t="shared" si="190"/>
        <v>59.074999999999996</v>
      </c>
      <c r="AO219" s="314">
        <f t="shared" si="190"/>
        <v>68</v>
      </c>
      <c r="AP219" s="314">
        <f t="shared" si="190"/>
        <v>84.149999999999991</v>
      </c>
      <c r="AQ219" s="314">
        <v>85</v>
      </c>
      <c r="AR219" s="314">
        <f>AR218*0.85</f>
        <v>85.85</v>
      </c>
      <c r="AS219" s="314">
        <f>AS218*0.85</f>
        <v>91.8</v>
      </c>
      <c r="AT219" s="86">
        <v>102</v>
      </c>
      <c r="AU219" s="132">
        <f>AU218*0.85</f>
        <v>34</v>
      </c>
      <c r="AV219" s="314">
        <f>AV218*0.85</f>
        <v>38.25</v>
      </c>
      <c r="AW219" s="314">
        <f>AW218*0.85</f>
        <v>42.074999999999996</v>
      </c>
      <c r="AX219" s="314">
        <v>51</v>
      </c>
      <c r="AY219" s="314">
        <f>AY218*0.85</f>
        <v>55.25</v>
      </c>
      <c r="AZ219" s="314">
        <f>AZ218*0.85</f>
        <v>59.074999999999996</v>
      </c>
      <c r="BA219" s="314">
        <f>BA218*0.85</f>
        <v>68</v>
      </c>
      <c r="BB219" s="314">
        <f>BB218*0.85</f>
        <v>84.149999999999991</v>
      </c>
      <c r="BC219" s="314">
        <v>85</v>
      </c>
      <c r="BD219" s="314">
        <f>BD218*0.85</f>
        <v>85.85</v>
      </c>
      <c r="BE219" s="314">
        <f>BE218*0.85</f>
        <v>91.8</v>
      </c>
      <c r="BF219" s="86">
        <f>BF218*0.85</f>
        <v>114.75</v>
      </c>
      <c r="BG219" s="100">
        <v>38.25</v>
      </c>
      <c r="BH219" s="29">
        <v>42.074999999999996</v>
      </c>
      <c r="BI219" s="29">
        <v>46.75</v>
      </c>
      <c r="BJ219" s="29">
        <v>55.25</v>
      </c>
      <c r="BK219" s="29">
        <v>59.074999999999996</v>
      </c>
      <c r="BL219" s="994">
        <v>63.75</v>
      </c>
      <c r="BM219" s="132">
        <f t="shared" ref="BM219:BZ219" si="191">BM218*0.85</f>
        <v>8.84</v>
      </c>
      <c r="BN219" s="314">
        <f t="shared" si="191"/>
        <v>12.75</v>
      </c>
      <c r="BO219" s="86">
        <f t="shared" si="191"/>
        <v>17</v>
      </c>
      <c r="BP219" s="132">
        <f t="shared" si="191"/>
        <v>8.84</v>
      </c>
      <c r="BQ219" s="314">
        <f t="shared" si="191"/>
        <v>12.75</v>
      </c>
      <c r="BR219" s="86">
        <f t="shared" si="191"/>
        <v>17</v>
      </c>
      <c r="BS219" s="132">
        <f t="shared" si="191"/>
        <v>38.25</v>
      </c>
      <c r="BT219" s="314">
        <f t="shared" si="191"/>
        <v>42.074999999999996</v>
      </c>
      <c r="BU219" s="314">
        <f t="shared" si="191"/>
        <v>46.75</v>
      </c>
      <c r="BV219" s="314">
        <f t="shared" si="191"/>
        <v>55.25</v>
      </c>
      <c r="BW219" s="314">
        <f t="shared" si="191"/>
        <v>59.074999999999996</v>
      </c>
      <c r="BX219" s="314">
        <f t="shared" si="191"/>
        <v>63.75</v>
      </c>
      <c r="BY219" s="314">
        <f t="shared" si="191"/>
        <v>80.75</v>
      </c>
      <c r="BZ219" s="314">
        <f t="shared" si="191"/>
        <v>84.149999999999991</v>
      </c>
      <c r="CA219" s="314">
        <v>85</v>
      </c>
      <c r="CB219" s="314">
        <f t="shared" ref="CB219:CD219" si="192">CB218*0.85</f>
        <v>85.85</v>
      </c>
      <c r="CC219" s="314">
        <f t="shared" si="192"/>
        <v>91.8</v>
      </c>
      <c r="CD219" s="314">
        <f t="shared" si="192"/>
        <v>97.75</v>
      </c>
      <c r="CE219" s="86">
        <f t="shared" ref="CE219:CM219" si="193">CE218*0.85</f>
        <v>114.75</v>
      </c>
      <c r="CF219" s="132">
        <f t="shared" si="193"/>
        <v>38.25</v>
      </c>
      <c r="CG219" s="314">
        <f t="shared" si="193"/>
        <v>42.074999999999996</v>
      </c>
      <c r="CH219" s="314">
        <f t="shared" si="193"/>
        <v>46.75</v>
      </c>
      <c r="CI219" s="314">
        <f t="shared" si="193"/>
        <v>55.25</v>
      </c>
      <c r="CJ219" s="314">
        <f t="shared" si="193"/>
        <v>59.074999999999996</v>
      </c>
      <c r="CK219" s="314">
        <f t="shared" si="193"/>
        <v>63.75</v>
      </c>
      <c r="CL219" s="314">
        <f t="shared" si="193"/>
        <v>80.75</v>
      </c>
      <c r="CM219" s="314">
        <f t="shared" si="193"/>
        <v>84.149999999999991</v>
      </c>
      <c r="CN219" s="314">
        <v>85</v>
      </c>
      <c r="CO219" s="314">
        <f t="shared" ref="CO219:CQ219" si="194">CO218*0.85</f>
        <v>85.85</v>
      </c>
      <c r="CP219" s="314">
        <f t="shared" si="194"/>
        <v>91.8</v>
      </c>
      <c r="CQ219" s="314">
        <f t="shared" si="194"/>
        <v>97.75</v>
      </c>
      <c r="CR219" s="86">
        <f t="shared" ref="CR219:CZ219" si="195">CR218*0.85</f>
        <v>114.75</v>
      </c>
      <c r="CS219" s="132">
        <f t="shared" si="195"/>
        <v>8.5</v>
      </c>
      <c r="CT219" s="314">
        <f t="shared" si="195"/>
        <v>10.199999999999999</v>
      </c>
      <c r="CU219" s="314">
        <f t="shared" si="195"/>
        <v>12.75</v>
      </c>
      <c r="CV219" s="314">
        <f t="shared" si="195"/>
        <v>18.7</v>
      </c>
      <c r="CW219" s="314">
        <f t="shared" si="195"/>
        <v>21.25</v>
      </c>
      <c r="CX219" s="314">
        <f t="shared" si="195"/>
        <v>25.5</v>
      </c>
      <c r="CY219" s="314">
        <f t="shared" si="195"/>
        <v>29.664999999999999</v>
      </c>
      <c r="CZ219" s="86">
        <f t="shared" si="195"/>
        <v>34</v>
      </c>
      <c r="DA219" s="132">
        <v>18.7</v>
      </c>
      <c r="DB219" s="314">
        <v>25.5</v>
      </c>
      <c r="DC219" s="314">
        <v>25.5</v>
      </c>
      <c r="DD219" s="86">
        <v>29.75</v>
      </c>
      <c r="DE219" s="884">
        <v>18.7</v>
      </c>
      <c r="DF219" s="885">
        <v>25.5</v>
      </c>
      <c r="DG219" s="885">
        <v>25.5</v>
      </c>
      <c r="DH219" s="886">
        <v>29.75</v>
      </c>
      <c r="DI219" s="1025">
        <f>DI218*0.85</f>
        <v>106.25</v>
      </c>
      <c r="DJ219" s="886">
        <f>DJ218*0.85</f>
        <v>106.25</v>
      </c>
    </row>
    <row r="220" spans="1:127" s="12" customFormat="1" ht="15" customHeight="1" x14ac:dyDescent="0.3">
      <c r="A220" s="200" t="s">
        <v>12</v>
      </c>
      <c r="B220" s="733" t="s">
        <v>11</v>
      </c>
      <c r="C220" s="188" t="s">
        <v>96</v>
      </c>
      <c r="D220" s="200"/>
      <c r="E220" s="807">
        <f t="shared" si="183"/>
        <v>20</v>
      </c>
      <c r="F220" s="162">
        <f t="shared" si="186"/>
        <v>0</v>
      </c>
      <c r="G220" s="805">
        <f t="shared" si="184"/>
        <v>20</v>
      </c>
      <c r="H220" s="839">
        <f t="shared" si="185"/>
        <v>20</v>
      </c>
      <c r="I220" s="514">
        <v>20</v>
      </c>
      <c r="J220" s="511">
        <v>20</v>
      </c>
      <c r="K220" s="511">
        <v>20</v>
      </c>
      <c r="L220" s="511">
        <v>20</v>
      </c>
      <c r="M220" s="511">
        <v>20</v>
      </c>
      <c r="N220" s="511">
        <v>20</v>
      </c>
      <c r="O220" s="69">
        <v>20</v>
      </c>
      <c r="P220" s="513">
        <v>20</v>
      </c>
      <c r="Q220" s="987">
        <v>20</v>
      </c>
      <c r="R220" s="135">
        <v>20</v>
      </c>
      <c r="S220" s="144">
        <v>20</v>
      </c>
      <c r="T220" s="425">
        <v>20</v>
      </c>
      <c r="U220" s="85">
        <v>20</v>
      </c>
      <c r="V220" s="85">
        <v>20</v>
      </c>
      <c r="W220" s="85">
        <v>20</v>
      </c>
      <c r="X220" s="85">
        <v>20</v>
      </c>
      <c r="Y220" s="85">
        <v>20</v>
      </c>
      <c r="Z220" s="85">
        <v>20</v>
      </c>
      <c r="AA220" s="85">
        <v>20</v>
      </c>
      <c r="AB220" s="85">
        <v>20</v>
      </c>
      <c r="AC220" s="85">
        <v>20</v>
      </c>
      <c r="AD220" s="85">
        <v>20</v>
      </c>
      <c r="AE220" s="85">
        <v>20</v>
      </c>
      <c r="AF220" s="85">
        <v>20</v>
      </c>
      <c r="AG220" s="85">
        <v>20</v>
      </c>
      <c r="AH220" s="144">
        <v>20</v>
      </c>
      <c r="AI220" s="134">
        <v>20</v>
      </c>
      <c r="AJ220" s="135">
        <v>20</v>
      </c>
      <c r="AK220" s="135">
        <v>20</v>
      </c>
      <c r="AL220" s="135">
        <v>20</v>
      </c>
      <c r="AM220" s="135">
        <v>20</v>
      </c>
      <c r="AN220" s="135">
        <v>20</v>
      </c>
      <c r="AO220" s="135">
        <v>20</v>
      </c>
      <c r="AP220" s="135">
        <v>20</v>
      </c>
      <c r="AQ220" s="135">
        <v>20</v>
      </c>
      <c r="AR220" s="135">
        <v>20</v>
      </c>
      <c r="AS220" s="135">
        <v>20</v>
      </c>
      <c r="AT220" s="144">
        <v>20</v>
      </c>
      <c r="AU220" s="134">
        <v>20</v>
      </c>
      <c r="AV220" s="135">
        <v>20</v>
      </c>
      <c r="AW220" s="135">
        <v>20</v>
      </c>
      <c r="AX220" s="135">
        <v>20</v>
      </c>
      <c r="AY220" s="135">
        <v>20</v>
      </c>
      <c r="AZ220" s="135">
        <v>20</v>
      </c>
      <c r="BA220" s="135">
        <v>20</v>
      </c>
      <c r="BB220" s="135">
        <v>20</v>
      </c>
      <c r="BC220" s="135">
        <v>20</v>
      </c>
      <c r="BD220" s="135">
        <v>20</v>
      </c>
      <c r="BE220" s="135">
        <v>20</v>
      </c>
      <c r="BF220" s="144">
        <v>20</v>
      </c>
      <c r="BG220" s="98">
        <v>20</v>
      </c>
      <c r="BH220" s="85">
        <v>20</v>
      </c>
      <c r="BI220" s="85">
        <v>20</v>
      </c>
      <c r="BJ220" s="85">
        <v>20</v>
      </c>
      <c r="BK220" s="85">
        <v>20</v>
      </c>
      <c r="BL220" s="996">
        <v>20</v>
      </c>
      <c r="BM220" s="134">
        <v>20</v>
      </c>
      <c r="BN220" s="135">
        <v>20</v>
      </c>
      <c r="BO220" s="144">
        <v>20</v>
      </c>
      <c r="BP220" s="134">
        <v>20</v>
      </c>
      <c r="BQ220" s="135">
        <v>20</v>
      </c>
      <c r="BR220" s="144">
        <v>20</v>
      </c>
      <c r="BS220" s="134">
        <v>20</v>
      </c>
      <c r="BT220" s="135">
        <v>20</v>
      </c>
      <c r="BU220" s="135">
        <v>20</v>
      </c>
      <c r="BV220" s="135">
        <v>20</v>
      </c>
      <c r="BW220" s="135">
        <v>20</v>
      </c>
      <c r="BX220" s="135">
        <v>20</v>
      </c>
      <c r="BY220" s="135">
        <v>20</v>
      </c>
      <c r="BZ220" s="135">
        <v>20</v>
      </c>
      <c r="CA220" s="135">
        <v>20</v>
      </c>
      <c r="CB220" s="135">
        <v>20</v>
      </c>
      <c r="CC220" s="135">
        <v>20</v>
      </c>
      <c r="CD220" s="135">
        <v>20</v>
      </c>
      <c r="CE220" s="144">
        <v>20</v>
      </c>
      <c r="CF220" s="134">
        <v>20</v>
      </c>
      <c r="CG220" s="135">
        <v>20</v>
      </c>
      <c r="CH220" s="135">
        <v>20</v>
      </c>
      <c r="CI220" s="135">
        <v>20</v>
      </c>
      <c r="CJ220" s="135">
        <v>20</v>
      </c>
      <c r="CK220" s="135">
        <v>20</v>
      </c>
      <c r="CL220" s="135">
        <v>20</v>
      </c>
      <c r="CM220" s="135">
        <v>20</v>
      </c>
      <c r="CN220" s="135">
        <v>20</v>
      </c>
      <c r="CO220" s="135">
        <v>20</v>
      </c>
      <c r="CP220" s="135">
        <v>20</v>
      </c>
      <c r="CQ220" s="135">
        <v>20</v>
      </c>
      <c r="CR220" s="144">
        <v>20</v>
      </c>
      <c r="CS220" s="134">
        <v>20</v>
      </c>
      <c r="CT220" s="135">
        <v>20</v>
      </c>
      <c r="CU220" s="135">
        <v>20</v>
      </c>
      <c r="CV220" s="135">
        <v>20</v>
      </c>
      <c r="CW220" s="135">
        <v>20</v>
      </c>
      <c r="CX220" s="135">
        <v>20</v>
      </c>
      <c r="CY220" s="135">
        <v>20</v>
      </c>
      <c r="CZ220" s="144">
        <v>20</v>
      </c>
      <c r="DA220" s="134">
        <v>20</v>
      </c>
      <c r="DB220" s="135">
        <v>20</v>
      </c>
      <c r="DC220" s="135">
        <v>20</v>
      </c>
      <c r="DD220" s="144">
        <v>20</v>
      </c>
      <c r="DE220" s="890">
        <v>20</v>
      </c>
      <c r="DF220" s="891">
        <v>20</v>
      </c>
      <c r="DG220" s="891">
        <v>20</v>
      </c>
      <c r="DH220" s="892">
        <v>20</v>
      </c>
      <c r="DI220" s="1027">
        <v>20</v>
      </c>
      <c r="DJ220" s="892">
        <v>20</v>
      </c>
    </row>
    <row r="221" spans="1:127" s="12" customFormat="1" ht="15" hidden="1" customHeight="1" x14ac:dyDescent="0.3">
      <c r="A221" s="200" t="s">
        <v>54</v>
      </c>
      <c r="B221" s="733" t="s">
        <v>44</v>
      </c>
      <c r="C221" s="188" t="s">
        <v>13</v>
      </c>
      <c r="D221" s="205" t="s">
        <v>145</v>
      </c>
      <c r="E221" s="533"/>
      <c r="F221" s="166" t="e">
        <f t="shared" si="186"/>
        <v>#NUM!</v>
      </c>
      <c r="G221" s="166"/>
      <c r="H221" s="837"/>
      <c r="I221" s="514"/>
      <c r="J221" s="511"/>
      <c r="K221" s="511"/>
      <c r="L221" s="511"/>
      <c r="M221" s="511"/>
      <c r="N221" s="511"/>
      <c r="O221" s="65"/>
      <c r="P221" s="693"/>
      <c r="Q221" s="987"/>
      <c r="R221" s="135"/>
      <c r="S221" s="144"/>
      <c r="T221" s="42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144"/>
      <c r="AI221" s="701"/>
      <c r="AJ221" s="702"/>
      <c r="AK221" s="702"/>
      <c r="AL221" s="702"/>
      <c r="AM221" s="702"/>
      <c r="AN221" s="702"/>
      <c r="AO221" s="702"/>
      <c r="AP221" s="702"/>
      <c r="AQ221" s="702"/>
      <c r="AR221" s="702"/>
      <c r="AS221" s="702"/>
      <c r="AT221" s="703"/>
      <c r="AU221" s="701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3"/>
      <c r="BG221" s="98"/>
      <c r="BH221" s="85"/>
      <c r="BI221" s="85"/>
      <c r="BJ221" s="85"/>
      <c r="BK221" s="85"/>
      <c r="BL221" s="996"/>
      <c r="BM221" s="701"/>
      <c r="BN221" s="702"/>
      <c r="BO221" s="703"/>
      <c r="BP221" s="701"/>
      <c r="BQ221" s="702"/>
      <c r="BR221" s="703"/>
      <c r="BS221" s="718"/>
      <c r="BT221" s="719"/>
      <c r="BU221" s="719"/>
      <c r="BV221" s="719"/>
      <c r="BW221" s="719"/>
      <c r="BX221" s="719"/>
      <c r="BY221" s="719"/>
      <c r="BZ221" s="719"/>
      <c r="CA221" s="719"/>
      <c r="CB221" s="719"/>
      <c r="CC221" s="719"/>
      <c r="CD221" s="719"/>
      <c r="CE221" s="693"/>
      <c r="CF221" s="718"/>
      <c r="CG221" s="719"/>
      <c r="CH221" s="719"/>
      <c r="CI221" s="719"/>
      <c r="CJ221" s="719"/>
      <c r="CK221" s="719"/>
      <c r="CL221" s="719"/>
      <c r="CM221" s="719"/>
      <c r="CN221" s="719"/>
      <c r="CO221" s="719"/>
      <c r="CP221" s="719"/>
      <c r="CQ221" s="719"/>
      <c r="CR221" s="693"/>
      <c r="CS221" s="701"/>
      <c r="CT221" s="702"/>
      <c r="CU221" s="702"/>
      <c r="CV221" s="702"/>
      <c r="CW221" s="702"/>
      <c r="CX221" s="702"/>
      <c r="CY221" s="702"/>
      <c r="CZ221" s="703"/>
      <c r="DA221" s="701"/>
      <c r="DB221" s="702"/>
      <c r="DC221" s="702"/>
      <c r="DD221" s="703"/>
      <c r="DE221" s="890"/>
      <c r="DF221" s="891"/>
      <c r="DG221" s="891"/>
      <c r="DH221" s="892"/>
      <c r="DI221" s="1027"/>
      <c r="DJ221" s="892"/>
    </row>
    <row r="222" spans="1:127" s="12" customFormat="1" ht="15" customHeight="1" x14ac:dyDescent="0.3">
      <c r="A222" s="200" t="s">
        <v>52</v>
      </c>
      <c r="B222" s="733" t="s">
        <v>45</v>
      </c>
      <c r="C222" s="188" t="s">
        <v>93</v>
      </c>
      <c r="D222" s="200" t="s">
        <v>15</v>
      </c>
      <c r="E222" s="533">
        <f>AVERAGE(I222:XY222)</f>
        <v>0.18054716981132071</v>
      </c>
      <c r="F222" s="166">
        <f t="shared" si="186"/>
        <v>5.9548400000000001E-2</v>
      </c>
      <c r="G222" s="166">
        <f t="shared" ref="G222:G223" si="196">MIN(I222:XY222)</f>
        <v>5.7000000000000002E-2</v>
      </c>
      <c r="H222" s="837">
        <f t="shared" ref="H222:H223" si="197">MAX(I222:XY222)</f>
        <v>0.38500000000000001</v>
      </c>
      <c r="I222" s="81">
        <v>6.2E-2</v>
      </c>
      <c r="J222" s="72">
        <v>0.06</v>
      </c>
      <c r="K222" s="72">
        <v>0.06</v>
      </c>
      <c r="L222" s="72">
        <v>0.06</v>
      </c>
      <c r="M222" s="72">
        <v>6.5000000000000002E-2</v>
      </c>
      <c r="N222" s="72">
        <v>6.5000000000000002E-2</v>
      </c>
      <c r="O222" s="65">
        <v>6.5000000000000002E-2</v>
      </c>
      <c r="P222" s="66">
        <v>6.5000000000000002E-2</v>
      </c>
      <c r="Q222" s="696">
        <v>0.27100000000000002</v>
      </c>
      <c r="R222" s="136">
        <v>0.38500000000000001</v>
      </c>
      <c r="S222" s="145">
        <v>0.38500000000000001</v>
      </c>
      <c r="T222" s="423">
        <v>0.20100000000000001</v>
      </c>
      <c r="U222" s="77">
        <v>0.20100000000000001</v>
      </c>
      <c r="V222" s="77">
        <v>0.20100000000000001</v>
      </c>
      <c r="W222" s="77">
        <v>0.20100000000000001</v>
      </c>
      <c r="X222" s="77">
        <v>0.20100000000000001</v>
      </c>
      <c r="Y222" s="77">
        <v>0.20100000000000001</v>
      </c>
      <c r="Z222" s="77">
        <v>0.22600000000000001</v>
      </c>
      <c r="AA222" s="77">
        <v>0.22600000000000001</v>
      </c>
      <c r="AB222" s="77">
        <v>0.22600000000000001</v>
      </c>
      <c r="AC222" s="77">
        <v>0.22600000000000001</v>
      </c>
      <c r="AD222" s="77">
        <v>0.22600000000000001</v>
      </c>
      <c r="AE222" s="77">
        <v>0.22600000000000001</v>
      </c>
      <c r="AF222" s="77">
        <v>0.22600000000000001</v>
      </c>
      <c r="AG222" s="77">
        <v>0.22600000000000001</v>
      </c>
      <c r="AH222" s="145">
        <v>0.22600000000000001</v>
      </c>
      <c r="AI222" s="138">
        <v>0.20100000000000001</v>
      </c>
      <c r="AJ222" s="136">
        <v>0.20100000000000001</v>
      </c>
      <c r="AK222" s="136">
        <v>0.20100000000000001</v>
      </c>
      <c r="AL222" s="136">
        <v>0.22600000000000001</v>
      </c>
      <c r="AM222" s="136">
        <v>0.22600000000000001</v>
      </c>
      <c r="AN222" s="136">
        <v>0.22600000000000001</v>
      </c>
      <c r="AO222" s="136">
        <v>0.22600000000000001</v>
      </c>
      <c r="AP222" s="136">
        <v>0.22600000000000001</v>
      </c>
      <c r="AQ222" s="136">
        <v>0.22600000000000001</v>
      </c>
      <c r="AR222" s="136">
        <v>0.22600000000000001</v>
      </c>
      <c r="AS222" s="136">
        <v>0.22600000000000001</v>
      </c>
      <c r="AT222" s="145">
        <v>0.22600000000000001</v>
      </c>
      <c r="AU222" s="138">
        <v>0.20499999999999999</v>
      </c>
      <c r="AV222" s="136">
        <v>0.20499999999999999</v>
      </c>
      <c r="AW222" s="136">
        <v>0.20499999999999999</v>
      </c>
      <c r="AX222" s="136">
        <v>0.22900000000000001</v>
      </c>
      <c r="AY222" s="136">
        <v>0.22900000000000001</v>
      </c>
      <c r="AZ222" s="136">
        <v>0.22900000000000001</v>
      </c>
      <c r="BA222" s="136">
        <v>0.22900000000000001</v>
      </c>
      <c r="BB222" s="136">
        <v>0.22900000000000001</v>
      </c>
      <c r="BC222" s="136">
        <v>0.22900000000000001</v>
      </c>
      <c r="BD222" s="136">
        <v>0.22900000000000001</v>
      </c>
      <c r="BE222" s="136">
        <v>0.22900000000000001</v>
      </c>
      <c r="BF222" s="145">
        <v>0.22900000000000001</v>
      </c>
      <c r="BG222" s="99">
        <v>0.20100000000000001</v>
      </c>
      <c r="BH222" s="77">
        <v>0.20100000000000001</v>
      </c>
      <c r="BI222" s="77">
        <v>0.20100000000000001</v>
      </c>
      <c r="BJ222" s="77">
        <v>0.20100000000000001</v>
      </c>
      <c r="BK222" s="77">
        <v>0.22600000000000001</v>
      </c>
      <c r="BL222" s="993">
        <v>0.22600000000000001</v>
      </c>
      <c r="BM222" s="134">
        <v>7.6999999999999999E-2</v>
      </c>
      <c r="BN222" s="135">
        <v>7.6999999999999999E-2</v>
      </c>
      <c r="BO222" s="144">
        <v>7.6999999999999999E-2</v>
      </c>
      <c r="BP222" s="134">
        <v>7.6999999999999999E-2</v>
      </c>
      <c r="BQ222" s="135">
        <v>7.6999999999999999E-2</v>
      </c>
      <c r="BR222" s="144">
        <v>7.6999999999999999E-2</v>
      </c>
      <c r="BS222" s="138">
        <v>0.20100000000000001</v>
      </c>
      <c r="BT222" s="136">
        <v>0.20100000000000001</v>
      </c>
      <c r="BU222" s="136">
        <v>0.20100000000000001</v>
      </c>
      <c r="BV222" s="136">
        <v>0.20100000000000001</v>
      </c>
      <c r="BW222" s="136">
        <v>0.22600000000000001</v>
      </c>
      <c r="BX222" s="136">
        <v>0.22600000000000001</v>
      </c>
      <c r="BY222" s="135">
        <v>0.22600000000000001</v>
      </c>
      <c r="BZ222" s="135">
        <v>0.22600000000000001</v>
      </c>
      <c r="CA222" s="135">
        <v>0.22600000000000001</v>
      </c>
      <c r="CB222" s="135">
        <v>0.22600000000000001</v>
      </c>
      <c r="CC222" s="135">
        <v>0.22600000000000001</v>
      </c>
      <c r="CD222" s="135">
        <v>0.22600000000000001</v>
      </c>
      <c r="CE222" s="144">
        <v>0.22600000000000001</v>
      </c>
      <c r="CF222" s="138">
        <v>0.20499999999999999</v>
      </c>
      <c r="CG222" s="136">
        <v>0.20499999999999999</v>
      </c>
      <c r="CH222" s="136">
        <v>0.20499999999999999</v>
      </c>
      <c r="CI222" s="136">
        <v>0.20499999999999999</v>
      </c>
      <c r="CJ222" s="136">
        <v>0.22900000000000001</v>
      </c>
      <c r="CK222" s="136">
        <v>0.22900000000000001</v>
      </c>
      <c r="CL222" s="135">
        <v>0.22900000000000001</v>
      </c>
      <c r="CM222" s="135">
        <v>0.22900000000000001</v>
      </c>
      <c r="CN222" s="135">
        <v>0.22900000000000001</v>
      </c>
      <c r="CO222" s="135">
        <v>0.22900000000000001</v>
      </c>
      <c r="CP222" s="135">
        <v>0.22900000000000001</v>
      </c>
      <c r="CQ222" s="135">
        <v>0.22900000000000001</v>
      </c>
      <c r="CR222" s="144">
        <v>0.22900000000000001</v>
      </c>
      <c r="CS222" s="138">
        <v>6.4000000000000001E-2</v>
      </c>
      <c r="CT222" s="696">
        <v>6.4000000000000001E-2</v>
      </c>
      <c r="CU222" s="696">
        <v>5.7000000000000002E-2</v>
      </c>
      <c r="CV222" s="135">
        <v>5.7000000000000002E-2</v>
      </c>
      <c r="CW222" s="135">
        <v>6.9000000000000006E-2</v>
      </c>
      <c r="CX222" s="135">
        <v>6.9000000000000006E-2</v>
      </c>
      <c r="CY222" s="135">
        <v>6.9000000000000006E-2</v>
      </c>
      <c r="CZ222" s="144">
        <v>6.9000000000000006E-2</v>
      </c>
      <c r="DA222" s="138">
        <v>7.9000000000000001E-2</v>
      </c>
      <c r="DB222" s="696">
        <v>7.9000000000000001E-2</v>
      </c>
      <c r="DC222" s="696">
        <v>7.9000000000000001E-2</v>
      </c>
      <c r="DD222" s="144">
        <v>7.9000000000000001E-2</v>
      </c>
      <c r="DE222" s="881">
        <v>7.9000000000000001E-2</v>
      </c>
      <c r="DF222" s="882">
        <v>7.9000000000000001E-2</v>
      </c>
      <c r="DG222" s="882">
        <v>7.9000000000000001E-2</v>
      </c>
      <c r="DH222" s="883">
        <v>7.9000000000000001E-2</v>
      </c>
      <c r="DI222" s="1024">
        <v>0.22600000000000001</v>
      </c>
      <c r="DJ222" s="883">
        <v>0.22900000000000001</v>
      </c>
    </row>
    <row r="223" spans="1:127" s="12" customFormat="1" ht="15" customHeight="1" x14ac:dyDescent="0.3">
      <c r="A223" s="200" t="s">
        <v>16</v>
      </c>
      <c r="B223" s="733" t="s">
        <v>46</v>
      </c>
      <c r="C223" s="188" t="s">
        <v>92</v>
      </c>
      <c r="D223" s="200" t="s">
        <v>5</v>
      </c>
      <c r="E223" s="807">
        <f>AVERAGE(I223:XY223)</f>
        <v>144.22641509433961</v>
      </c>
      <c r="F223" s="805">
        <f t="shared" si="186"/>
        <v>42.213199999999979</v>
      </c>
      <c r="G223" s="805">
        <f t="shared" si="196"/>
        <v>59</v>
      </c>
      <c r="H223" s="839">
        <f t="shared" si="197"/>
        <v>470</v>
      </c>
      <c r="I223" s="514">
        <v>60</v>
      </c>
      <c r="J223" s="511">
        <v>59</v>
      </c>
      <c r="K223" s="511">
        <v>65</v>
      </c>
      <c r="L223" s="511">
        <v>78</v>
      </c>
      <c r="M223" s="73">
        <v>85</v>
      </c>
      <c r="N223" s="73">
        <v>97</v>
      </c>
      <c r="O223" s="69">
        <v>109</v>
      </c>
      <c r="P223" s="70">
        <v>115</v>
      </c>
      <c r="Q223" s="241">
        <v>182</v>
      </c>
      <c r="R223" s="264">
        <v>418</v>
      </c>
      <c r="S223" s="240">
        <v>470</v>
      </c>
      <c r="T223" s="425">
        <v>98</v>
      </c>
      <c r="U223" s="85">
        <v>108</v>
      </c>
      <c r="V223" s="85">
        <v>111</v>
      </c>
      <c r="W223" s="85">
        <v>118</v>
      </c>
      <c r="X223" s="85">
        <v>122</v>
      </c>
      <c r="Y223" s="85">
        <v>125</v>
      </c>
      <c r="Z223" s="85">
        <v>134</v>
      </c>
      <c r="AA223" s="85">
        <v>137</v>
      </c>
      <c r="AB223" s="85">
        <v>141</v>
      </c>
      <c r="AC223" s="85">
        <v>149</v>
      </c>
      <c r="AD223" s="85">
        <v>182</v>
      </c>
      <c r="AE223" s="85">
        <v>184</v>
      </c>
      <c r="AF223" s="85">
        <v>186</v>
      </c>
      <c r="AG223" s="85">
        <v>198</v>
      </c>
      <c r="AH223" s="144">
        <v>219</v>
      </c>
      <c r="AI223" s="134">
        <v>111</v>
      </c>
      <c r="AJ223" s="135">
        <v>115</v>
      </c>
      <c r="AK223" s="135">
        <v>119</v>
      </c>
      <c r="AL223" s="135">
        <v>127</v>
      </c>
      <c r="AM223" s="135">
        <v>131</v>
      </c>
      <c r="AN223" s="135">
        <v>135</v>
      </c>
      <c r="AO223" s="135">
        <v>143</v>
      </c>
      <c r="AP223" s="135">
        <v>165</v>
      </c>
      <c r="AQ223" s="135">
        <v>167</v>
      </c>
      <c r="AR223" s="135">
        <v>168</v>
      </c>
      <c r="AS223" s="135">
        <v>176</v>
      </c>
      <c r="AT223" s="144">
        <v>190</v>
      </c>
      <c r="AU223" s="134">
        <v>125</v>
      </c>
      <c r="AV223" s="135">
        <v>131</v>
      </c>
      <c r="AW223" s="135">
        <v>136</v>
      </c>
      <c r="AX223" s="135">
        <v>149</v>
      </c>
      <c r="AY223" s="135">
        <v>154</v>
      </c>
      <c r="AZ223" s="135">
        <v>160</v>
      </c>
      <c r="BA223" s="69">
        <v>172</v>
      </c>
      <c r="BB223" s="135">
        <v>198</v>
      </c>
      <c r="BC223" s="135">
        <v>199</v>
      </c>
      <c r="BD223" s="135">
        <v>201</v>
      </c>
      <c r="BE223" s="135">
        <v>210</v>
      </c>
      <c r="BF223" s="144">
        <v>227</v>
      </c>
      <c r="BG223" s="98">
        <v>122</v>
      </c>
      <c r="BH223" s="85">
        <v>125</v>
      </c>
      <c r="BI223" s="85">
        <v>130</v>
      </c>
      <c r="BJ223" s="85">
        <v>137</v>
      </c>
      <c r="BK223" s="85">
        <v>141</v>
      </c>
      <c r="BL223" s="996">
        <v>145</v>
      </c>
      <c r="BM223" s="134">
        <v>60</v>
      </c>
      <c r="BN223" s="135">
        <v>73</v>
      </c>
      <c r="BO223" s="144">
        <v>87</v>
      </c>
      <c r="BP223" s="134">
        <v>60</v>
      </c>
      <c r="BQ223" s="135">
        <v>73</v>
      </c>
      <c r="BR223" s="144">
        <v>87</v>
      </c>
      <c r="BS223" s="134">
        <v>115</v>
      </c>
      <c r="BT223" s="135">
        <v>119</v>
      </c>
      <c r="BU223" s="135">
        <v>123</v>
      </c>
      <c r="BV223" s="135">
        <v>131</v>
      </c>
      <c r="BW223" s="135">
        <v>135</v>
      </c>
      <c r="BX223" s="135">
        <v>139</v>
      </c>
      <c r="BY223" s="135">
        <v>161</v>
      </c>
      <c r="BZ223" s="135">
        <v>165</v>
      </c>
      <c r="CA223" s="135">
        <v>167</v>
      </c>
      <c r="CB223" s="135">
        <v>168</v>
      </c>
      <c r="CC223" s="135">
        <v>176</v>
      </c>
      <c r="CD223" s="135">
        <v>184</v>
      </c>
      <c r="CE223" s="144">
        <v>208</v>
      </c>
      <c r="CF223" s="134">
        <v>131</v>
      </c>
      <c r="CG223" s="135">
        <v>136</v>
      </c>
      <c r="CH223" s="135">
        <v>143</v>
      </c>
      <c r="CI223" s="135">
        <v>154</v>
      </c>
      <c r="CJ223" s="135">
        <v>160</v>
      </c>
      <c r="CK223" s="135">
        <v>166</v>
      </c>
      <c r="CL223" s="135">
        <v>192</v>
      </c>
      <c r="CM223" s="135">
        <v>198</v>
      </c>
      <c r="CN223" s="135">
        <v>199</v>
      </c>
      <c r="CO223" s="135">
        <v>201</v>
      </c>
      <c r="CP223" s="135">
        <v>210</v>
      </c>
      <c r="CQ223" s="135">
        <v>220</v>
      </c>
      <c r="CR223" s="144">
        <v>247</v>
      </c>
      <c r="CS223" s="134">
        <v>66</v>
      </c>
      <c r="CT223" s="135">
        <v>72</v>
      </c>
      <c r="CU223" s="135">
        <v>80</v>
      </c>
      <c r="CV223" s="135">
        <v>94</v>
      </c>
      <c r="CW223" s="135">
        <v>98</v>
      </c>
      <c r="CX223" s="135">
        <v>104</v>
      </c>
      <c r="CY223" s="135">
        <v>110</v>
      </c>
      <c r="CZ223" s="144">
        <v>114</v>
      </c>
      <c r="DA223" s="134">
        <v>81</v>
      </c>
      <c r="DB223" s="135">
        <v>99</v>
      </c>
      <c r="DC223" s="135">
        <v>99</v>
      </c>
      <c r="DD223" s="144">
        <v>110</v>
      </c>
      <c r="DE223" s="890">
        <v>81</v>
      </c>
      <c r="DF223" s="891">
        <v>99</v>
      </c>
      <c r="DG223" s="891">
        <v>99</v>
      </c>
      <c r="DH223" s="892">
        <v>110</v>
      </c>
      <c r="DI223" s="1027">
        <v>205</v>
      </c>
      <c r="DJ223" s="892">
        <v>220</v>
      </c>
    </row>
    <row r="224" spans="1:127" s="12" customFormat="1" ht="15" customHeight="1" thickBot="1" x14ac:dyDescent="0.35">
      <c r="A224" s="210" t="s">
        <v>154</v>
      </c>
      <c r="B224" s="739"/>
      <c r="C224" s="37" t="s">
        <v>92</v>
      </c>
      <c r="D224" s="210"/>
      <c r="E224" s="320"/>
      <c r="F224" s="323"/>
      <c r="G224" s="610"/>
      <c r="H224" s="612"/>
      <c r="I224" s="94" t="s">
        <v>17</v>
      </c>
      <c r="J224" s="39" t="s">
        <v>17</v>
      </c>
      <c r="K224" s="39" t="s">
        <v>17</v>
      </c>
      <c r="L224" s="39" t="s">
        <v>17</v>
      </c>
      <c r="M224" s="39" t="s">
        <v>17</v>
      </c>
      <c r="N224" s="39" t="s">
        <v>17</v>
      </c>
      <c r="O224" s="40" t="s">
        <v>17</v>
      </c>
      <c r="P224" s="75" t="s">
        <v>17</v>
      </c>
      <c r="Q224" s="991" t="s">
        <v>17</v>
      </c>
      <c r="R224" s="991" t="s">
        <v>17</v>
      </c>
      <c r="S224" s="990" t="s">
        <v>17</v>
      </c>
      <c r="T224" s="426" t="s">
        <v>17</v>
      </c>
      <c r="U224" s="78" t="s">
        <v>17</v>
      </c>
      <c r="V224" s="78" t="s">
        <v>17</v>
      </c>
      <c r="W224" s="78" t="s">
        <v>17</v>
      </c>
      <c r="X224" s="78" t="s">
        <v>17</v>
      </c>
      <c r="Y224" s="78" t="s">
        <v>17</v>
      </c>
      <c r="Z224" s="78" t="s">
        <v>17</v>
      </c>
      <c r="AA224" s="78" t="s">
        <v>17</v>
      </c>
      <c r="AB224" s="78" t="s">
        <v>17</v>
      </c>
      <c r="AC224" s="78" t="s">
        <v>17</v>
      </c>
      <c r="AD224" s="78" t="s">
        <v>17</v>
      </c>
      <c r="AE224" s="78" t="s">
        <v>17</v>
      </c>
      <c r="AF224" s="78" t="s">
        <v>17</v>
      </c>
      <c r="AG224" s="78" t="s">
        <v>17</v>
      </c>
      <c r="AH224" s="79" t="s">
        <v>17</v>
      </c>
      <c r="AI224" s="734" t="s">
        <v>17</v>
      </c>
      <c r="AJ224" s="78" t="s">
        <v>17</v>
      </c>
      <c r="AK224" s="78" t="s">
        <v>17</v>
      </c>
      <c r="AL224" s="78" t="s">
        <v>17</v>
      </c>
      <c r="AM224" s="78" t="s">
        <v>17</v>
      </c>
      <c r="AN224" s="78" t="s">
        <v>17</v>
      </c>
      <c r="AO224" s="78" t="s">
        <v>17</v>
      </c>
      <c r="AP224" s="78" t="s">
        <v>17</v>
      </c>
      <c r="AQ224" s="78" t="s">
        <v>17</v>
      </c>
      <c r="AR224" s="78" t="s">
        <v>17</v>
      </c>
      <c r="AS224" s="78" t="s">
        <v>17</v>
      </c>
      <c r="AT224" s="79" t="s">
        <v>17</v>
      </c>
      <c r="AU224" s="734" t="s">
        <v>17</v>
      </c>
      <c r="AV224" s="78" t="s">
        <v>17</v>
      </c>
      <c r="AW224" s="78" t="s">
        <v>17</v>
      </c>
      <c r="AX224" s="78" t="s">
        <v>17</v>
      </c>
      <c r="AY224" s="78" t="s">
        <v>17</v>
      </c>
      <c r="AZ224" s="78" t="s">
        <v>17</v>
      </c>
      <c r="BA224" s="78" t="s">
        <v>17</v>
      </c>
      <c r="BB224" s="78" t="s">
        <v>17</v>
      </c>
      <c r="BC224" s="78" t="s">
        <v>17</v>
      </c>
      <c r="BD224" s="78" t="s">
        <v>17</v>
      </c>
      <c r="BE224" s="78" t="s">
        <v>17</v>
      </c>
      <c r="BF224" s="79" t="s">
        <v>17</v>
      </c>
      <c r="BG224" s="83" t="s">
        <v>17</v>
      </c>
      <c r="BH224" s="84" t="s">
        <v>17</v>
      </c>
      <c r="BI224" s="84" t="s">
        <v>17</v>
      </c>
      <c r="BJ224" s="84" t="s">
        <v>17</v>
      </c>
      <c r="BK224" s="84" t="s">
        <v>17</v>
      </c>
      <c r="BL224" s="457" t="s">
        <v>17</v>
      </c>
      <c r="BM224" s="97" t="s">
        <v>17</v>
      </c>
      <c r="BN224" s="76" t="s">
        <v>17</v>
      </c>
      <c r="BO224" s="79" t="s">
        <v>17</v>
      </c>
      <c r="BP224" s="97" t="s">
        <v>17</v>
      </c>
      <c r="BQ224" s="76" t="s">
        <v>17</v>
      </c>
      <c r="BR224" s="79" t="s">
        <v>17</v>
      </c>
      <c r="BS224" s="97" t="s">
        <v>17</v>
      </c>
      <c r="BT224" s="76" t="s">
        <v>17</v>
      </c>
      <c r="BU224" s="76" t="s">
        <v>17</v>
      </c>
      <c r="BV224" s="76" t="s">
        <v>17</v>
      </c>
      <c r="BW224" s="76" t="s">
        <v>17</v>
      </c>
      <c r="BX224" s="76" t="s">
        <v>17</v>
      </c>
      <c r="BY224" s="76" t="s">
        <v>17</v>
      </c>
      <c r="BZ224" s="76" t="s">
        <v>17</v>
      </c>
      <c r="CA224" s="76" t="s">
        <v>17</v>
      </c>
      <c r="CB224" s="76" t="s">
        <v>17</v>
      </c>
      <c r="CC224" s="76" t="s">
        <v>17</v>
      </c>
      <c r="CD224" s="76" t="s">
        <v>17</v>
      </c>
      <c r="CE224" s="79" t="s">
        <v>17</v>
      </c>
      <c r="CF224" s="97" t="s">
        <v>17</v>
      </c>
      <c r="CG224" s="76" t="s">
        <v>17</v>
      </c>
      <c r="CH224" s="76" t="s">
        <v>17</v>
      </c>
      <c r="CI224" s="76" t="s">
        <v>17</v>
      </c>
      <c r="CJ224" s="76" t="s">
        <v>17</v>
      </c>
      <c r="CK224" s="76" t="s">
        <v>17</v>
      </c>
      <c r="CL224" s="76" t="s">
        <v>17</v>
      </c>
      <c r="CM224" s="76" t="s">
        <v>17</v>
      </c>
      <c r="CN224" s="76" t="s">
        <v>17</v>
      </c>
      <c r="CO224" s="76" t="s">
        <v>17</v>
      </c>
      <c r="CP224" s="76" t="s">
        <v>17</v>
      </c>
      <c r="CQ224" s="76" t="s">
        <v>17</v>
      </c>
      <c r="CR224" s="79" t="s">
        <v>17</v>
      </c>
      <c r="CS224" s="97" t="s">
        <v>17</v>
      </c>
      <c r="CT224" s="76" t="s">
        <v>17</v>
      </c>
      <c r="CU224" s="76" t="s">
        <v>17</v>
      </c>
      <c r="CV224" s="76" t="s">
        <v>17</v>
      </c>
      <c r="CW224" s="76" t="s">
        <v>17</v>
      </c>
      <c r="CX224" s="76" t="s">
        <v>17</v>
      </c>
      <c r="CY224" s="76" t="s">
        <v>17</v>
      </c>
      <c r="CZ224" s="79" t="s">
        <v>17</v>
      </c>
      <c r="DA224" s="97" t="s">
        <v>17</v>
      </c>
      <c r="DB224" s="76" t="s">
        <v>17</v>
      </c>
      <c r="DC224" s="76" t="s">
        <v>17</v>
      </c>
      <c r="DD224" s="79" t="s">
        <v>17</v>
      </c>
      <c r="DE224" s="896" t="s">
        <v>17</v>
      </c>
      <c r="DF224" s="897" t="s">
        <v>17</v>
      </c>
      <c r="DG224" s="897" t="s">
        <v>17</v>
      </c>
      <c r="DH224" s="898" t="s">
        <v>17</v>
      </c>
      <c r="DI224" s="1029" t="s">
        <v>17</v>
      </c>
      <c r="DJ224" s="898" t="s">
        <v>17</v>
      </c>
      <c r="DT224" s="770"/>
      <c r="DU224" s="770"/>
      <c r="DV224" s="770"/>
      <c r="DW224" s="770"/>
    </row>
    <row r="225" spans="1:127" s="12" customFormat="1" ht="15" hidden="1" customHeight="1" x14ac:dyDescent="0.3">
      <c r="A225" s="1292" t="s">
        <v>103</v>
      </c>
      <c r="B225" s="1288" t="s">
        <v>179</v>
      </c>
      <c r="C225" s="1288"/>
      <c r="D225" s="1289"/>
      <c r="E225" s="726" t="e">
        <f>AVERAGE(I225:BC225)</f>
        <v>#REF!</v>
      </c>
      <c r="F225" s="214" t="e">
        <f t="shared" ref="F225:F229" si="198">AVEDEV(I225:BY225)</f>
        <v>#REF!</v>
      </c>
      <c r="G225" s="287" t="e">
        <f>MIN(I225:BC225)</f>
        <v>#REF!</v>
      </c>
      <c r="H225" s="288" t="e">
        <f>MAX(I225:BC225)</f>
        <v>#REF!</v>
      </c>
      <c r="I225" s="90">
        <f>0.02+(0.02*I218)</f>
        <v>0.18</v>
      </c>
      <c r="J225" s="106">
        <f t="shared" ref="J225:P225" si="199">0.02+(0.02*J218)</f>
        <v>0.26</v>
      </c>
      <c r="K225" s="106">
        <f t="shared" si="199"/>
        <v>0.32</v>
      </c>
      <c r="L225" s="106">
        <f t="shared" si="199"/>
        <v>0.46</v>
      </c>
      <c r="M225" s="106">
        <f t="shared" si="199"/>
        <v>0.52</v>
      </c>
      <c r="N225" s="106">
        <f t="shared" si="199"/>
        <v>0.62</v>
      </c>
      <c r="O225" s="107">
        <f t="shared" si="199"/>
        <v>0.72000000000000008</v>
      </c>
      <c r="P225" s="90">
        <f t="shared" si="199"/>
        <v>0.78</v>
      </c>
      <c r="Q225" s="33" t="e">
        <f>0.02+(0.02*#REF!)</f>
        <v>#REF!</v>
      </c>
      <c r="R225" s="35">
        <f t="shared" ref="R225:AE225" si="200">0.02+(0.02*Q218)</f>
        <v>3.02</v>
      </c>
      <c r="S225" s="35">
        <f t="shared" si="200"/>
        <v>4.8199999999999994</v>
      </c>
      <c r="T225" s="36">
        <f t="shared" si="200"/>
        <v>6.02</v>
      </c>
      <c r="U225" s="33">
        <f t="shared" si="200"/>
        <v>0.42000000000000004</v>
      </c>
      <c r="V225" s="35">
        <f t="shared" si="200"/>
        <v>0.62</v>
      </c>
      <c r="W225" s="35">
        <f t="shared" si="200"/>
        <v>0.67</v>
      </c>
      <c r="X225" s="35">
        <f t="shared" si="200"/>
        <v>0.82000000000000006</v>
      </c>
      <c r="Y225" s="35">
        <f t="shared" si="200"/>
        <v>0.92</v>
      </c>
      <c r="Z225" s="35">
        <f t="shared" si="200"/>
        <v>1.01</v>
      </c>
      <c r="AA225" s="35">
        <f t="shared" si="200"/>
        <v>1.22</v>
      </c>
      <c r="AB225" s="35">
        <f t="shared" si="200"/>
        <v>1.32</v>
      </c>
      <c r="AC225" s="35">
        <f t="shared" si="200"/>
        <v>1.4100000000000001</v>
      </c>
      <c r="AD225" s="35">
        <f t="shared" si="200"/>
        <v>1.62</v>
      </c>
      <c r="AE225" s="35">
        <f t="shared" si="200"/>
        <v>2</v>
      </c>
      <c r="AF225" s="35">
        <f t="shared" ref="AF225:AP225" si="201">0.02+(0.02*AF218)</f>
        <v>2.04</v>
      </c>
      <c r="AG225" s="35">
        <f t="shared" si="201"/>
        <v>2.1800000000000002</v>
      </c>
      <c r="AH225" s="36">
        <f t="shared" si="201"/>
        <v>2.42</v>
      </c>
      <c r="AI225" s="33">
        <f t="shared" si="201"/>
        <v>0.82000000000000006</v>
      </c>
      <c r="AJ225" s="35">
        <f t="shared" si="201"/>
        <v>0.92</v>
      </c>
      <c r="AK225" s="35">
        <f t="shared" si="201"/>
        <v>1.01</v>
      </c>
      <c r="AL225" s="35">
        <f t="shared" si="201"/>
        <v>1.22</v>
      </c>
      <c r="AM225" s="35">
        <f t="shared" si="201"/>
        <v>1.32</v>
      </c>
      <c r="AN225" s="35">
        <f t="shared" si="201"/>
        <v>1.4100000000000001</v>
      </c>
      <c r="AO225" s="35">
        <f t="shared" si="201"/>
        <v>1.62</v>
      </c>
      <c r="AP225" s="35">
        <f t="shared" si="201"/>
        <v>2</v>
      </c>
      <c r="AQ225" s="35">
        <f t="shared" ref="AQ225:BA225" si="202">0.02+(0.02*AR218)</f>
        <v>2.04</v>
      </c>
      <c r="AR225" s="35">
        <f t="shared" si="202"/>
        <v>2.1800000000000002</v>
      </c>
      <c r="AS225" s="36">
        <f t="shared" si="202"/>
        <v>2.42</v>
      </c>
      <c r="AT225" s="33">
        <f t="shared" si="202"/>
        <v>0.82000000000000006</v>
      </c>
      <c r="AU225" s="35">
        <f t="shared" si="202"/>
        <v>0.92</v>
      </c>
      <c r="AV225" s="35">
        <f t="shared" si="202"/>
        <v>1.01</v>
      </c>
      <c r="AW225" s="35">
        <f t="shared" si="202"/>
        <v>1.22</v>
      </c>
      <c r="AX225" s="35">
        <f t="shared" si="202"/>
        <v>1.32</v>
      </c>
      <c r="AY225" s="35">
        <f t="shared" si="202"/>
        <v>1.4100000000000001</v>
      </c>
      <c r="AZ225" s="35">
        <f t="shared" si="202"/>
        <v>1.62</v>
      </c>
      <c r="BA225" s="35">
        <f t="shared" si="202"/>
        <v>2</v>
      </c>
      <c r="BB225" s="35">
        <f t="shared" ref="BB225:BJ225" si="203">0.02+(0.02*BD218)</f>
        <v>2.04</v>
      </c>
      <c r="BC225" s="35">
        <f t="shared" si="203"/>
        <v>2.1800000000000002</v>
      </c>
      <c r="BD225" s="36">
        <f t="shared" si="203"/>
        <v>2.72</v>
      </c>
      <c r="BE225" s="38">
        <f t="shared" si="203"/>
        <v>0.92</v>
      </c>
      <c r="BF225" s="35">
        <f t="shared" si="203"/>
        <v>1.01</v>
      </c>
      <c r="BG225" s="35">
        <f t="shared" si="203"/>
        <v>1.1200000000000001</v>
      </c>
      <c r="BH225" s="35">
        <f t="shared" si="203"/>
        <v>1.32</v>
      </c>
      <c r="BI225" s="35">
        <f t="shared" si="203"/>
        <v>1.4100000000000001</v>
      </c>
      <c r="BJ225" s="35">
        <f t="shared" si="203"/>
        <v>1.52</v>
      </c>
      <c r="BK225" s="35" t="e">
        <f>0.02+(0.02*#REF!)</f>
        <v>#REF!</v>
      </c>
      <c r="BL225" s="35" t="e">
        <f>0.02+(0.02*#REF!)</f>
        <v>#REF!</v>
      </c>
      <c r="BM225" s="35" t="e">
        <f>0.02+(0.02*#REF!)</f>
        <v>#REF!</v>
      </c>
      <c r="BN225" s="35" t="e">
        <f>0.02+(0.02*#REF!)</f>
        <v>#REF!</v>
      </c>
      <c r="BO225" s="35" t="e">
        <f>0.02+(0.02*#REF!)</f>
        <v>#REF!</v>
      </c>
      <c r="BP225" s="35" t="e">
        <f>0.02+(0.02*#REF!)</f>
        <v>#REF!</v>
      </c>
      <c r="BQ225" s="704">
        <f t="shared" ref="BQ225:BV225" si="204">0.02+0.02*BM218</f>
        <v>0.22800000000000001</v>
      </c>
      <c r="BR225" s="705">
        <f t="shared" si="204"/>
        <v>0.32</v>
      </c>
      <c r="BS225" s="707">
        <f t="shared" si="204"/>
        <v>0.42000000000000004</v>
      </c>
      <c r="BT225" s="704">
        <f t="shared" si="204"/>
        <v>0.22800000000000001</v>
      </c>
      <c r="BU225" s="705">
        <f t="shared" si="204"/>
        <v>0.32</v>
      </c>
      <c r="BV225" s="706">
        <f t="shared" si="204"/>
        <v>0.42000000000000004</v>
      </c>
      <c r="BW225" s="704">
        <f t="shared" ref="BW225:CD225" si="205">0.02+0.02*CS218</f>
        <v>0.22</v>
      </c>
      <c r="BX225" s="705">
        <f t="shared" si="205"/>
        <v>0.26</v>
      </c>
      <c r="BY225" s="705">
        <f t="shared" si="205"/>
        <v>0.32</v>
      </c>
      <c r="BZ225" s="705">
        <f t="shared" si="205"/>
        <v>0.46</v>
      </c>
      <c r="CA225" s="705">
        <f t="shared" si="205"/>
        <v>0.52</v>
      </c>
      <c r="CB225" s="705">
        <f t="shared" si="205"/>
        <v>0.62</v>
      </c>
      <c r="CC225" s="705">
        <f t="shared" si="205"/>
        <v>0.71799999999999997</v>
      </c>
      <c r="CD225" s="706">
        <f t="shared" si="205"/>
        <v>0.82000000000000006</v>
      </c>
      <c r="CE225" s="704">
        <f t="shared" ref="CE225:CL225" si="206">0.02+0.02*BS218</f>
        <v>0.92</v>
      </c>
      <c r="CF225" s="705">
        <f t="shared" si="206"/>
        <v>1.01</v>
      </c>
      <c r="CG225" s="705">
        <f t="shared" si="206"/>
        <v>1.1200000000000001</v>
      </c>
      <c r="CH225" s="705">
        <f t="shared" si="206"/>
        <v>1.32</v>
      </c>
      <c r="CI225" s="705">
        <f t="shared" si="206"/>
        <v>1.4100000000000001</v>
      </c>
      <c r="CJ225" s="705">
        <f t="shared" si="206"/>
        <v>1.52</v>
      </c>
      <c r="CK225" s="705">
        <f t="shared" si="206"/>
        <v>1.9200000000000002</v>
      </c>
      <c r="CL225" s="705">
        <f t="shared" si="206"/>
        <v>2</v>
      </c>
      <c r="CM225" s="705">
        <f>0.02+0.02*CB218</f>
        <v>2.04</v>
      </c>
      <c r="CN225" s="705">
        <f>0.02+0.02*CC218</f>
        <v>2.1800000000000002</v>
      </c>
      <c r="CO225" s="705">
        <f>0.02+0.02*CD218</f>
        <v>2.3200000000000003</v>
      </c>
      <c r="CP225" s="705">
        <f>0.02+0.02*DI218</f>
        <v>2.52</v>
      </c>
      <c r="CQ225" s="706">
        <f t="shared" ref="CQ225:CY225" si="207">0.02+0.02*CE218</f>
        <v>2.72</v>
      </c>
      <c r="CR225" s="704">
        <f t="shared" si="207"/>
        <v>0.92</v>
      </c>
      <c r="CS225" s="705">
        <f t="shared" si="207"/>
        <v>1.01</v>
      </c>
      <c r="CT225" s="705">
        <f t="shared" si="207"/>
        <v>1.1200000000000001</v>
      </c>
      <c r="CU225" s="705">
        <f t="shared" si="207"/>
        <v>1.32</v>
      </c>
      <c r="CV225" s="705">
        <f t="shared" si="207"/>
        <v>1.4100000000000001</v>
      </c>
      <c r="CW225" s="705">
        <f t="shared" si="207"/>
        <v>1.52</v>
      </c>
      <c r="CX225" s="705">
        <f t="shared" si="207"/>
        <v>1.9200000000000002</v>
      </c>
      <c r="CY225" s="705">
        <f t="shared" si="207"/>
        <v>2</v>
      </c>
      <c r="CZ225" s="705">
        <f>0.02+0.02*CO218</f>
        <v>2.04</v>
      </c>
      <c r="DA225" s="705">
        <f>0.02+0.02*CP218</f>
        <v>2.1800000000000002</v>
      </c>
      <c r="DB225" s="705">
        <f>0.02+0.02*CQ218</f>
        <v>2.3200000000000003</v>
      </c>
      <c r="DC225" s="705">
        <f>0.02+0.02*DJ218</f>
        <v>2.52</v>
      </c>
      <c r="DD225" s="707">
        <f>0.02+0.02*CR218</f>
        <v>2.72</v>
      </c>
    </row>
    <row r="226" spans="1:127" s="12" customFormat="1" ht="15" hidden="1" customHeight="1" thickBot="1" x14ac:dyDescent="0.35">
      <c r="A226" s="1293"/>
      <c r="B226" s="1290" t="s">
        <v>180</v>
      </c>
      <c r="C226" s="1290"/>
      <c r="D226" s="1291"/>
      <c r="E226" s="727" t="e">
        <f>AVERAGE(I226:BC226)</f>
        <v>#REF!</v>
      </c>
      <c r="F226" s="305" t="e">
        <f t="shared" si="198"/>
        <v>#REF!</v>
      </c>
      <c r="G226" s="305" t="e">
        <f t="shared" ref="G226:G229" si="208">MIN(I226:BC226)</f>
        <v>#REF!</v>
      </c>
      <c r="H226" s="306" t="e">
        <f t="shared" ref="H226:H229" si="209">MAX(I226:BC226)</f>
        <v>#REF!</v>
      </c>
      <c r="I226" s="30">
        <f>10+(10*I218)</f>
        <v>90</v>
      </c>
      <c r="J226" s="32">
        <f t="shared" ref="J226:P226" si="210">10+(10*J218)</f>
        <v>130</v>
      </c>
      <c r="K226" s="32">
        <f t="shared" si="210"/>
        <v>160</v>
      </c>
      <c r="L226" s="32">
        <f t="shared" si="210"/>
        <v>230</v>
      </c>
      <c r="M226" s="32">
        <f t="shared" si="210"/>
        <v>260</v>
      </c>
      <c r="N226" s="32">
        <f t="shared" si="210"/>
        <v>310</v>
      </c>
      <c r="O226" s="31">
        <f t="shared" si="210"/>
        <v>360</v>
      </c>
      <c r="P226" s="30">
        <f t="shared" si="210"/>
        <v>390</v>
      </c>
      <c r="Q226" s="30" t="e">
        <f>10+(10*#REF!)</f>
        <v>#REF!</v>
      </c>
      <c r="R226" s="32">
        <f t="shared" ref="R226:AE226" si="211">10+(10*Q218)</f>
        <v>1510</v>
      </c>
      <c r="S226" s="32">
        <f t="shared" si="211"/>
        <v>2410</v>
      </c>
      <c r="T226" s="31">
        <f t="shared" si="211"/>
        <v>3010</v>
      </c>
      <c r="U226" s="30">
        <f t="shared" si="211"/>
        <v>210</v>
      </c>
      <c r="V226" s="32">
        <f t="shared" si="211"/>
        <v>310</v>
      </c>
      <c r="W226" s="32">
        <f t="shared" si="211"/>
        <v>335</v>
      </c>
      <c r="X226" s="32">
        <f t="shared" si="211"/>
        <v>410</v>
      </c>
      <c r="Y226" s="32">
        <f t="shared" si="211"/>
        <v>460</v>
      </c>
      <c r="Z226" s="32">
        <f t="shared" si="211"/>
        <v>505</v>
      </c>
      <c r="AA226" s="32">
        <f t="shared" si="211"/>
        <v>610</v>
      </c>
      <c r="AB226" s="32">
        <f t="shared" si="211"/>
        <v>660</v>
      </c>
      <c r="AC226" s="32">
        <f t="shared" si="211"/>
        <v>705</v>
      </c>
      <c r="AD226" s="32">
        <f t="shared" si="211"/>
        <v>810</v>
      </c>
      <c r="AE226" s="32">
        <f t="shared" si="211"/>
        <v>1000</v>
      </c>
      <c r="AF226" s="32">
        <f t="shared" ref="AF226:AP226" si="212">10+(10*AF218)</f>
        <v>1020</v>
      </c>
      <c r="AG226" s="32">
        <f t="shared" si="212"/>
        <v>1090</v>
      </c>
      <c r="AH226" s="31">
        <f t="shared" si="212"/>
        <v>1210</v>
      </c>
      <c r="AI226" s="30">
        <f t="shared" si="212"/>
        <v>410</v>
      </c>
      <c r="AJ226" s="32">
        <f t="shared" si="212"/>
        <v>460</v>
      </c>
      <c r="AK226" s="32">
        <f t="shared" si="212"/>
        <v>505</v>
      </c>
      <c r="AL226" s="32">
        <f t="shared" si="212"/>
        <v>610</v>
      </c>
      <c r="AM226" s="32">
        <f t="shared" si="212"/>
        <v>660</v>
      </c>
      <c r="AN226" s="32">
        <f t="shared" si="212"/>
        <v>705</v>
      </c>
      <c r="AO226" s="32">
        <f t="shared" si="212"/>
        <v>810</v>
      </c>
      <c r="AP226" s="32">
        <f t="shared" si="212"/>
        <v>1000</v>
      </c>
      <c r="AQ226" s="32">
        <f t="shared" ref="AQ226:BA226" si="213">10+(10*AR218)</f>
        <v>1020</v>
      </c>
      <c r="AR226" s="32">
        <f t="shared" si="213"/>
        <v>1090</v>
      </c>
      <c r="AS226" s="31">
        <f t="shared" si="213"/>
        <v>1210</v>
      </c>
      <c r="AT226" s="30">
        <f t="shared" si="213"/>
        <v>410</v>
      </c>
      <c r="AU226" s="32">
        <f t="shared" si="213"/>
        <v>460</v>
      </c>
      <c r="AV226" s="32">
        <f t="shared" si="213"/>
        <v>505</v>
      </c>
      <c r="AW226" s="32">
        <f t="shared" si="213"/>
        <v>610</v>
      </c>
      <c r="AX226" s="32">
        <f t="shared" si="213"/>
        <v>660</v>
      </c>
      <c r="AY226" s="32">
        <f t="shared" si="213"/>
        <v>705</v>
      </c>
      <c r="AZ226" s="32">
        <f t="shared" si="213"/>
        <v>810</v>
      </c>
      <c r="BA226" s="32">
        <f t="shared" si="213"/>
        <v>1000</v>
      </c>
      <c r="BB226" s="32">
        <f t="shared" ref="BB226:BJ226" si="214">10+(10*BD218)</f>
        <v>1020</v>
      </c>
      <c r="BC226" s="32">
        <f t="shared" si="214"/>
        <v>1090</v>
      </c>
      <c r="BD226" s="31">
        <f t="shared" si="214"/>
        <v>1360</v>
      </c>
      <c r="BE226" s="374">
        <f t="shared" si="214"/>
        <v>460</v>
      </c>
      <c r="BF226" s="32">
        <f t="shared" si="214"/>
        <v>505</v>
      </c>
      <c r="BG226" s="32">
        <f t="shared" si="214"/>
        <v>560</v>
      </c>
      <c r="BH226" s="32">
        <f t="shared" si="214"/>
        <v>660</v>
      </c>
      <c r="BI226" s="32">
        <f t="shared" si="214"/>
        <v>705</v>
      </c>
      <c r="BJ226" s="32">
        <f t="shared" si="214"/>
        <v>760</v>
      </c>
      <c r="BK226" s="32" t="e">
        <f>10+(10*#REF!)</f>
        <v>#REF!</v>
      </c>
      <c r="BL226" s="32" t="e">
        <f>10+(10*#REF!)</f>
        <v>#REF!</v>
      </c>
      <c r="BM226" s="32" t="e">
        <f>10+(10*#REF!)</f>
        <v>#REF!</v>
      </c>
      <c r="BN226" s="32" t="e">
        <f>10+(10*#REF!)</f>
        <v>#REF!</v>
      </c>
      <c r="BO226" s="32" t="e">
        <f>10+(10*#REF!)</f>
        <v>#REF!</v>
      </c>
      <c r="BP226" s="32" t="e">
        <f>10+(10*#REF!)</f>
        <v>#REF!</v>
      </c>
      <c r="BQ226" s="708">
        <f t="shared" ref="BQ226:BV226" si="215">10+(10*BM218)</f>
        <v>114</v>
      </c>
      <c r="BR226" s="709">
        <f t="shared" si="215"/>
        <v>160</v>
      </c>
      <c r="BS226" s="711">
        <f t="shared" si="215"/>
        <v>210</v>
      </c>
      <c r="BT226" s="708">
        <f t="shared" si="215"/>
        <v>114</v>
      </c>
      <c r="BU226" s="709">
        <f t="shared" si="215"/>
        <v>160</v>
      </c>
      <c r="BV226" s="710">
        <f t="shared" si="215"/>
        <v>210</v>
      </c>
      <c r="BW226" s="708">
        <f t="shared" ref="BW226:CD226" si="216">10+(10*CS218)</f>
        <v>110</v>
      </c>
      <c r="BX226" s="709">
        <f t="shared" si="216"/>
        <v>130</v>
      </c>
      <c r="BY226" s="709">
        <f t="shared" si="216"/>
        <v>160</v>
      </c>
      <c r="BZ226" s="709">
        <f t="shared" si="216"/>
        <v>230</v>
      </c>
      <c r="CA226" s="709">
        <f t="shared" si="216"/>
        <v>260</v>
      </c>
      <c r="CB226" s="709">
        <f t="shared" si="216"/>
        <v>310</v>
      </c>
      <c r="CC226" s="709">
        <f t="shared" si="216"/>
        <v>359</v>
      </c>
      <c r="CD226" s="710">
        <f t="shared" si="216"/>
        <v>410</v>
      </c>
      <c r="CE226" s="708">
        <f t="shared" ref="CE226:CL226" si="217">10+(10*BS218)</f>
        <v>460</v>
      </c>
      <c r="CF226" s="709">
        <f t="shared" si="217"/>
        <v>505</v>
      </c>
      <c r="CG226" s="709">
        <f t="shared" si="217"/>
        <v>560</v>
      </c>
      <c r="CH226" s="709">
        <f t="shared" si="217"/>
        <v>660</v>
      </c>
      <c r="CI226" s="709">
        <f t="shared" si="217"/>
        <v>705</v>
      </c>
      <c r="CJ226" s="709">
        <f t="shared" si="217"/>
        <v>760</v>
      </c>
      <c r="CK226" s="709">
        <f t="shared" si="217"/>
        <v>960</v>
      </c>
      <c r="CL226" s="709">
        <f t="shared" si="217"/>
        <v>1000</v>
      </c>
      <c r="CM226" s="709">
        <f>10+(10*CB218)</f>
        <v>1020</v>
      </c>
      <c r="CN226" s="709">
        <f>10+(10*CC218)</f>
        <v>1090</v>
      </c>
      <c r="CO226" s="709">
        <f>10+(10*CD218)</f>
        <v>1160</v>
      </c>
      <c r="CP226" s="709">
        <f>10+(10*DI218)</f>
        <v>1260</v>
      </c>
      <c r="CQ226" s="710">
        <f t="shared" ref="CQ226:CY226" si="218">10+(10*CE218)</f>
        <v>1360</v>
      </c>
      <c r="CR226" s="708">
        <f t="shared" si="218"/>
        <v>460</v>
      </c>
      <c r="CS226" s="709">
        <f t="shared" si="218"/>
        <v>505</v>
      </c>
      <c r="CT226" s="709">
        <f t="shared" si="218"/>
        <v>560</v>
      </c>
      <c r="CU226" s="709">
        <f t="shared" si="218"/>
        <v>660</v>
      </c>
      <c r="CV226" s="709">
        <f t="shared" si="218"/>
        <v>705</v>
      </c>
      <c r="CW226" s="709">
        <f t="shared" si="218"/>
        <v>760</v>
      </c>
      <c r="CX226" s="709">
        <f t="shared" si="218"/>
        <v>960</v>
      </c>
      <c r="CY226" s="709">
        <f t="shared" si="218"/>
        <v>1000</v>
      </c>
      <c r="CZ226" s="709">
        <f>10+(10*CO218)</f>
        <v>1020</v>
      </c>
      <c r="DA226" s="709">
        <f>10+(10*CP218)</f>
        <v>1090</v>
      </c>
      <c r="DB226" s="709">
        <f>10+(10*CQ218)</f>
        <v>1160</v>
      </c>
      <c r="DC226" s="709">
        <f>10+(10*DJ218)</f>
        <v>1260</v>
      </c>
      <c r="DD226" s="711">
        <f>10+(10*CR218)</f>
        <v>1360</v>
      </c>
    </row>
    <row r="227" spans="1:127" s="6" customFormat="1" ht="15" hidden="1" customHeight="1" x14ac:dyDescent="0.3">
      <c r="A227" s="1239" t="s">
        <v>90</v>
      </c>
      <c r="B227" s="1340" t="s">
        <v>181</v>
      </c>
      <c r="C227" s="1340"/>
      <c r="D227" s="631" t="s">
        <v>184</v>
      </c>
      <c r="E227" s="729" t="e">
        <f>AVERAGE(I227:BC227)</f>
        <v>#REF!</v>
      </c>
      <c r="F227" s="505" t="e">
        <f t="shared" si="198"/>
        <v>#REF!</v>
      </c>
      <c r="G227" s="505" t="e">
        <f t="shared" si="208"/>
        <v>#REF!</v>
      </c>
      <c r="H227" s="506" t="e">
        <f t="shared" si="209"/>
        <v>#REF!</v>
      </c>
      <c r="I227" s="319">
        <f>I213/0.8</f>
        <v>1.155</v>
      </c>
      <c r="J227" s="515">
        <f t="shared" ref="J227:P227" si="219">J213/0.8</f>
        <v>1.17</v>
      </c>
      <c r="K227" s="515">
        <f t="shared" si="219"/>
        <v>1.1737499999999998</v>
      </c>
      <c r="L227" s="515">
        <f t="shared" si="219"/>
        <v>1.1824999999999999</v>
      </c>
      <c r="M227" s="515">
        <f t="shared" si="219"/>
        <v>1.1849999999999998</v>
      </c>
      <c r="N227" s="515">
        <f t="shared" si="219"/>
        <v>1.19</v>
      </c>
      <c r="O227" s="557">
        <f t="shared" si="219"/>
        <v>1.1949999999999998</v>
      </c>
      <c r="P227" s="319">
        <f t="shared" si="219"/>
        <v>1.1912499999999999</v>
      </c>
      <c r="Q227" s="319" t="e">
        <f>#REF!/0.8</f>
        <v>#REF!</v>
      </c>
      <c r="R227" s="515">
        <f t="shared" ref="R227:AE227" si="220">Q213/0.8</f>
        <v>1.165</v>
      </c>
      <c r="S227" s="515">
        <f t="shared" si="220"/>
        <v>1.2</v>
      </c>
      <c r="T227" s="516">
        <f t="shared" si="220"/>
        <v>1.1962499999999998</v>
      </c>
      <c r="U227" s="319">
        <f t="shared" si="220"/>
        <v>1.17</v>
      </c>
      <c r="V227" s="515">
        <f t="shared" si="220"/>
        <v>1.18</v>
      </c>
      <c r="W227" s="515">
        <f t="shared" si="220"/>
        <v>1.1812499999999999</v>
      </c>
      <c r="X227" s="515">
        <f t="shared" si="220"/>
        <v>1.18875</v>
      </c>
      <c r="Y227" s="515">
        <f t="shared" si="220"/>
        <v>1.1874999999999998</v>
      </c>
      <c r="Z227" s="515">
        <f t="shared" si="220"/>
        <v>1.1849999999999998</v>
      </c>
      <c r="AA227" s="515">
        <f t="shared" si="220"/>
        <v>1.1824999999999999</v>
      </c>
      <c r="AB227" s="515">
        <f t="shared" si="220"/>
        <v>1.18</v>
      </c>
      <c r="AC227" s="515">
        <f t="shared" si="220"/>
        <v>1.17875</v>
      </c>
      <c r="AD227" s="515">
        <f t="shared" si="220"/>
        <v>1.1749999999999998</v>
      </c>
      <c r="AE227" s="515">
        <f t="shared" si="220"/>
        <v>1.1749999999999998</v>
      </c>
      <c r="AF227" s="515">
        <f t="shared" ref="AF227:AP227" si="221">AF213/0.8</f>
        <v>1.1749999999999998</v>
      </c>
      <c r="AG227" s="515">
        <f t="shared" si="221"/>
        <v>1.1762499999999998</v>
      </c>
      <c r="AH227" s="516">
        <f t="shared" si="221"/>
        <v>1.1762499999999998</v>
      </c>
      <c r="AI227" s="319">
        <f t="shared" si="221"/>
        <v>1.2074999999999998</v>
      </c>
      <c r="AJ227" s="515">
        <f t="shared" si="221"/>
        <v>1.2062499999999998</v>
      </c>
      <c r="AK227" s="515">
        <f t="shared" si="221"/>
        <v>1.2049999999999998</v>
      </c>
      <c r="AL227" s="515">
        <f t="shared" si="221"/>
        <v>1.2024999999999999</v>
      </c>
      <c r="AM227" s="515">
        <f t="shared" si="221"/>
        <v>1.2012499999999999</v>
      </c>
      <c r="AN227" s="515">
        <f t="shared" si="221"/>
        <v>1.2</v>
      </c>
      <c r="AO227" s="515">
        <f t="shared" si="221"/>
        <v>1.1974999999999998</v>
      </c>
      <c r="AP227" s="515">
        <f t="shared" si="221"/>
        <v>1.1974999999999998</v>
      </c>
      <c r="AQ227" s="515">
        <f t="shared" ref="AQ227:BA227" si="222">AR213/0.8</f>
        <v>1.1974999999999998</v>
      </c>
      <c r="AR227" s="515">
        <f t="shared" si="222"/>
        <v>1.1974999999999998</v>
      </c>
      <c r="AS227" s="516">
        <f t="shared" si="222"/>
        <v>1.1962499999999998</v>
      </c>
      <c r="AT227" s="319">
        <f t="shared" si="222"/>
        <v>1.2074999999999998</v>
      </c>
      <c r="AU227" s="515">
        <f t="shared" si="222"/>
        <v>1.2062499999999998</v>
      </c>
      <c r="AV227" s="515">
        <f t="shared" si="222"/>
        <v>1.2049999999999998</v>
      </c>
      <c r="AW227" s="515">
        <f t="shared" si="222"/>
        <v>1.2024999999999999</v>
      </c>
      <c r="AX227" s="515">
        <f t="shared" si="222"/>
        <v>1.2012499999999999</v>
      </c>
      <c r="AY227" s="515">
        <f t="shared" si="222"/>
        <v>1.2</v>
      </c>
      <c r="AZ227" s="515">
        <f t="shared" si="222"/>
        <v>1.1974999999999998</v>
      </c>
      <c r="BA227" s="515">
        <f t="shared" si="222"/>
        <v>1.1974999999999998</v>
      </c>
      <c r="BB227" s="515">
        <f t="shared" ref="BB227:BJ227" si="223">BD213/0.8</f>
        <v>1.1974999999999998</v>
      </c>
      <c r="BC227" s="515">
        <f t="shared" si="223"/>
        <v>1.1962499999999998</v>
      </c>
      <c r="BD227" s="516">
        <f t="shared" si="223"/>
        <v>1.1962499999999998</v>
      </c>
      <c r="BE227" s="321">
        <f t="shared" si="223"/>
        <v>1.1874999999999998</v>
      </c>
      <c r="BF227" s="515">
        <f t="shared" si="223"/>
        <v>1.1849999999999998</v>
      </c>
      <c r="BG227" s="515">
        <f t="shared" si="223"/>
        <v>1.1837499999999999</v>
      </c>
      <c r="BH227" s="515">
        <f t="shared" si="223"/>
        <v>1.18</v>
      </c>
      <c r="BI227" s="515">
        <f t="shared" si="223"/>
        <v>1.17875</v>
      </c>
      <c r="BJ227" s="515">
        <f t="shared" si="223"/>
        <v>1.1762499999999998</v>
      </c>
      <c r="BK227" s="515" t="e">
        <f>#REF!/0.8</f>
        <v>#REF!</v>
      </c>
      <c r="BL227" s="515" t="e">
        <f>#REF!/0.8</f>
        <v>#REF!</v>
      </c>
      <c r="BM227" s="515" t="e">
        <f>#REF!/0.8</f>
        <v>#REF!</v>
      </c>
      <c r="BN227" s="515" t="e">
        <f>#REF!/0.8</f>
        <v>#REF!</v>
      </c>
      <c r="BO227" s="515" t="e">
        <f>#REF!/0.8</f>
        <v>#REF!</v>
      </c>
      <c r="BP227" s="515" t="e">
        <f>#REF!/0.8</f>
        <v>#REF!</v>
      </c>
      <c r="BQ227" s="319">
        <f t="shared" ref="BQ227:BV227" si="224">BM213/0.8</f>
        <v>1.1375</v>
      </c>
      <c r="BR227" s="515">
        <f t="shared" si="224"/>
        <v>1.14625</v>
      </c>
      <c r="BS227" s="516">
        <f t="shared" si="224"/>
        <v>1.15625</v>
      </c>
      <c r="BT227" s="319">
        <f t="shared" si="224"/>
        <v>1.1375</v>
      </c>
      <c r="BU227" s="515">
        <f t="shared" si="224"/>
        <v>1.14625</v>
      </c>
      <c r="BV227" s="557">
        <f t="shared" si="224"/>
        <v>1.15625</v>
      </c>
      <c r="BW227" s="553">
        <f t="shared" ref="BW227:CD227" si="225">CS213/0.8</f>
        <v>1.27</v>
      </c>
      <c r="BX227" s="554">
        <f t="shared" si="225"/>
        <v>1.2725</v>
      </c>
      <c r="BY227" s="554">
        <f t="shared" si="225"/>
        <v>1.2774999999999999</v>
      </c>
      <c r="BZ227" s="554">
        <f t="shared" si="225"/>
        <v>1.2849999999999999</v>
      </c>
      <c r="CA227" s="554">
        <f t="shared" si="225"/>
        <v>1.2837499999999997</v>
      </c>
      <c r="CB227" s="554">
        <f t="shared" si="225"/>
        <v>1.2825</v>
      </c>
      <c r="CC227" s="554">
        <f t="shared" si="225"/>
        <v>1.2812499999999998</v>
      </c>
      <c r="CD227" s="608">
        <f t="shared" si="225"/>
        <v>1.2887499999999998</v>
      </c>
      <c r="CE227" s="553">
        <f t="shared" ref="CE227:CL227" si="226">BS213/0.8</f>
        <v>1.2049999999999998</v>
      </c>
      <c r="CF227" s="554">
        <f t="shared" si="226"/>
        <v>1.2037499999999999</v>
      </c>
      <c r="CG227" s="554">
        <f t="shared" si="226"/>
        <v>1.2024999999999999</v>
      </c>
      <c r="CH227" s="554">
        <f t="shared" si="226"/>
        <v>1.2012499999999999</v>
      </c>
      <c r="CI227" s="554">
        <f t="shared" si="226"/>
        <v>1.2</v>
      </c>
      <c r="CJ227" s="554">
        <f t="shared" si="226"/>
        <v>1.19875</v>
      </c>
      <c r="CK227" s="554">
        <f t="shared" si="226"/>
        <v>1.1974999999999998</v>
      </c>
      <c r="CL227" s="554">
        <f t="shared" si="226"/>
        <v>1.1974999999999998</v>
      </c>
      <c r="CM227" s="554">
        <f>CB213/0.8</f>
        <v>1.1974999999999998</v>
      </c>
      <c r="CN227" s="554">
        <f>CC213/0.8</f>
        <v>1.1962499999999998</v>
      </c>
      <c r="CO227" s="554">
        <f>CD213/0.8</f>
        <v>1.1962499999999998</v>
      </c>
      <c r="CP227" s="554">
        <f>DI213/0.8</f>
        <v>1.1812499999999999</v>
      </c>
      <c r="CQ227" s="608">
        <f t="shared" ref="CQ227:CY227" si="227">CE213/0.8</f>
        <v>1.1962499999999998</v>
      </c>
      <c r="CR227" s="553">
        <f t="shared" si="227"/>
        <v>1.2062499999999998</v>
      </c>
      <c r="CS227" s="554">
        <f t="shared" si="227"/>
        <v>1.2049999999999998</v>
      </c>
      <c r="CT227" s="554">
        <f t="shared" si="227"/>
        <v>1.2037499999999999</v>
      </c>
      <c r="CU227" s="554">
        <f t="shared" si="227"/>
        <v>1.2012499999999999</v>
      </c>
      <c r="CV227" s="554">
        <f t="shared" si="227"/>
        <v>1.2</v>
      </c>
      <c r="CW227" s="554">
        <f t="shared" si="227"/>
        <v>1.19875</v>
      </c>
      <c r="CX227" s="554">
        <f t="shared" si="227"/>
        <v>1.1974999999999998</v>
      </c>
      <c r="CY227" s="554">
        <f t="shared" si="227"/>
        <v>1.1974999999999998</v>
      </c>
      <c r="CZ227" s="554">
        <f>CO213/0.8</f>
        <v>1.1974999999999998</v>
      </c>
      <c r="DA227" s="554">
        <f>CP213/0.8</f>
        <v>1.1962499999999998</v>
      </c>
      <c r="DB227" s="554">
        <f>CQ213/0.8</f>
        <v>1.1962499999999998</v>
      </c>
      <c r="DC227" s="554">
        <f>DJ213/0.8</f>
        <v>1.1812499999999999</v>
      </c>
      <c r="DD227" s="555">
        <f>CR213/0.8</f>
        <v>1.1962499999999998</v>
      </c>
      <c r="DT227" s="12"/>
      <c r="DU227" s="12"/>
      <c r="DV227" s="12"/>
      <c r="DW227" s="12"/>
    </row>
    <row r="228" spans="1:127" s="6" customFormat="1" ht="15" hidden="1" customHeight="1" x14ac:dyDescent="0.3">
      <c r="A228" s="1240"/>
      <c r="B228" s="1253" t="s">
        <v>89</v>
      </c>
      <c r="C228" s="1253"/>
      <c r="D228" s="165" t="s">
        <v>183</v>
      </c>
      <c r="E228" s="730" t="e">
        <f>AVERAGE(I228:BC228)</f>
        <v>#REF!</v>
      </c>
      <c r="F228" s="227" t="e">
        <f t="shared" si="198"/>
        <v>#REF!</v>
      </c>
      <c r="G228" s="227" t="e">
        <f t="shared" si="208"/>
        <v>#REF!</v>
      </c>
      <c r="H228" s="228" t="e">
        <f t="shared" si="209"/>
        <v>#REF!</v>
      </c>
      <c r="I228" s="318">
        <f t="shared" ref="I228:O228" si="228">I225/I222</f>
        <v>2.903225806451613</v>
      </c>
      <c r="J228" s="162">
        <f t="shared" si="228"/>
        <v>4.3333333333333339</v>
      </c>
      <c r="K228" s="162">
        <f t="shared" si="228"/>
        <v>5.3333333333333339</v>
      </c>
      <c r="L228" s="162">
        <f t="shared" si="228"/>
        <v>7.666666666666667</v>
      </c>
      <c r="M228" s="162">
        <f t="shared" si="228"/>
        <v>8</v>
      </c>
      <c r="N228" s="162">
        <f t="shared" si="228"/>
        <v>9.5384615384615383</v>
      </c>
      <c r="O228" s="596">
        <f t="shared" si="228"/>
        <v>11.076923076923078</v>
      </c>
      <c r="P228" s="318">
        <f t="shared" ref="P228" si="229">P225/P222</f>
        <v>12</v>
      </c>
      <c r="Q228" s="318" t="e">
        <f>Q225/#REF!</f>
        <v>#REF!</v>
      </c>
      <c r="R228" s="162">
        <f t="shared" ref="R228:AE228" si="230">R225/Q222</f>
        <v>11.14391143911439</v>
      </c>
      <c r="S228" s="162">
        <f t="shared" si="230"/>
        <v>12.519480519480517</v>
      </c>
      <c r="T228" s="163">
        <f t="shared" si="230"/>
        <v>15.636363636363635</v>
      </c>
      <c r="U228" s="318">
        <f t="shared" si="230"/>
        <v>2.0895522388059704</v>
      </c>
      <c r="V228" s="162">
        <f t="shared" si="230"/>
        <v>3.0845771144278604</v>
      </c>
      <c r="W228" s="162">
        <f t="shared" si="230"/>
        <v>3.3333333333333335</v>
      </c>
      <c r="X228" s="162">
        <f t="shared" si="230"/>
        <v>4.0796019900497509</v>
      </c>
      <c r="Y228" s="162">
        <f t="shared" si="230"/>
        <v>4.5771144278606961</v>
      </c>
      <c r="Z228" s="162">
        <f t="shared" si="230"/>
        <v>5.0248756218905468</v>
      </c>
      <c r="AA228" s="162">
        <f t="shared" si="230"/>
        <v>5.3982300884955752</v>
      </c>
      <c r="AB228" s="162">
        <f t="shared" si="230"/>
        <v>5.8407079646017701</v>
      </c>
      <c r="AC228" s="162">
        <f t="shared" si="230"/>
        <v>6.2389380530973453</v>
      </c>
      <c r="AD228" s="162">
        <f t="shared" si="230"/>
        <v>7.168141592920354</v>
      </c>
      <c r="AE228" s="162">
        <f t="shared" si="230"/>
        <v>8.8495575221238933</v>
      </c>
      <c r="AF228" s="162">
        <f t="shared" ref="AF228:AP228" si="231">AF225/AF222</f>
        <v>9.0265486725663724</v>
      </c>
      <c r="AG228" s="162">
        <f t="shared" si="231"/>
        <v>9.6460176991150455</v>
      </c>
      <c r="AH228" s="163">
        <f t="shared" si="231"/>
        <v>10.707964601769911</v>
      </c>
      <c r="AI228" s="318">
        <f t="shared" si="231"/>
        <v>4.0796019900497509</v>
      </c>
      <c r="AJ228" s="162">
        <f t="shared" si="231"/>
        <v>4.5771144278606961</v>
      </c>
      <c r="AK228" s="162">
        <f t="shared" si="231"/>
        <v>5.0248756218905468</v>
      </c>
      <c r="AL228" s="162">
        <f t="shared" si="231"/>
        <v>5.3982300884955752</v>
      </c>
      <c r="AM228" s="162">
        <f t="shared" si="231"/>
        <v>5.8407079646017701</v>
      </c>
      <c r="AN228" s="162">
        <f t="shared" si="231"/>
        <v>6.2389380530973453</v>
      </c>
      <c r="AO228" s="162">
        <f t="shared" si="231"/>
        <v>7.168141592920354</v>
      </c>
      <c r="AP228" s="162">
        <f t="shared" si="231"/>
        <v>8.8495575221238933</v>
      </c>
      <c r="AQ228" s="162">
        <f t="shared" ref="AQ228:BA228" si="232">AQ225/AR222</f>
        <v>9.0265486725663724</v>
      </c>
      <c r="AR228" s="162">
        <f t="shared" si="232"/>
        <v>9.6460176991150455</v>
      </c>
      <c r="AS228" s="163">
        <f t="shared" si="232"/>
        <v>10.707964601769911</v>
      </c>
      <c r="AT228" s="318">
        <f t="shared" si="232"/>
        <v>4.0000000000000009</v>
      </c>
      <c r="AU228" s="162">
        <f t="shared" si="232"/>
        <v>4.4878048780487809</v>
      </c>
      <c r="AV228" s="162">
        <f t="shared" si="232"/>
        <v>4.9268292682926829</v>
      </c>
      <c r="AW228" s="162">
        <f t="shared" si="232"/>
        <v>5.3275109170305672</v>
      </c>
      <c r="AX228" s="162">
        <f t="shared" si="232"/>
        <v>5.7641921397379914</v>
      </c>
      <c r="AY228" s="162">
        <f t="shared" si="232"/>
        <v>6.1572052401746733</v>
      </c>
      <c r="AZ228" s="162">
        <f t="shared" si="232"/>
        <v>7.0742358078602621</v>
      </c>
      <c r="BA228" s="162">
        <f t="shared" si="232"/>
        <v>8.7336244541484707</v>
      </c>
      <c r="BB228" s="162">
        <f t="shared" ref="BB228:BJ229" si="233">BB225/BD222</f>
        <v>8.9082969432314414</v>
      </c>
      <c r="BC228" s="162">
        <f t="shared" si="233"/>
        <v>9.5196506550218345</v>
      </c>
      <c r="BD228" s="163">
        <f t="shared" si="233"/>
        <v>11.877729257641922</v>
      </c>
      <c r="BE228" s="322">
        <f t="shared" si="233"/>
        <v>4.5771144278606961</v>
      </c>
      <c r="BF228" s="162">
        <f t="shared" si="233"/>
        <v>5.0248756218905468</v>
      </c>
      <c r="BG228" s="162">
        <f t="shared" si="233"/>
        <v>5.5721393034825875</v>
      </c>
      <c r="BH228" s="162">
        <f t="shared" si="233"/>
        <v>6.5671641791044779</v>
      </c>
      <c r="BI228" s="162">
        <f t="shared" si="233"/>
        <v>6.2389380530973453</v>
      </c>
      <c r="BJ228" s="162">
        <f t="shared" si="233"/>
        <v>6.7256637168141591</v>
      </c>
      <c r="BK228" s="162" t="e">
        <f>BK225/#REF!</f>
        <v>#REF!</v>
      </c>
      <c r="BL228" s="162" t="e">
        <f>BL225/#REF!</f>
        <v>#REF!</v>
      </c>
      <c r="BM228" s="162" t="e">
        <f>BM225/#REF!</f>
        <v>#REF!</v>
      </c>
      <c r="BN228" s="162" t="e">
        <f>BN225/#REF!</f>
        <v>#REF!</v>
      </c>
      <c r="BO228" s="162" t="e">
        <f>BO225/#REF!</f>
        <v>#REF!</v>
      </c>
      <c r="BP228" s="162" t="e">
        <f>BP225/#REF!</f>
        <v>#REF!</v>
      </c>
      <c r="BQ228" s="318">
        <f t="shared" ref="BQ228:BV229" si="234">BQ225/BM222</f>
        <v>2.9610389610389611</v>
      </c>
      <c r="BR228" s="162">
        <f t="shared" si="234"/>
        <v>4.1558441558441563</v>
      </c>
      <c r="BS228" s="163">
        <f t="shared" si="234"/>
        <v>5.454545454545455</v>
      </c>
      <c r="BT228" s="318">
        <f t="shared" si="234"/>
        <v>2.9610389610389611</v>
      </c>
      <c r="BU228" s="162">
        <f t="shared" si="234"/>
        <v>4.1558441558441563</v>
      </c>
      <c r="BV228" s="596">
        <f t="shared" si="234"/>
        <v>5.454545454545455</v>
      </c>
      <c r="BW228" s="318">
        <f t="shared" ref="BW228:CD229" si="235">BW225/CS222</f>
        <v>3.4375</v>
      </c>
      <c r="BX228" s="162">
        <f t="shared" si="235"/>
        <v>4.0625</v>
      </c>
      <c r="BY228" s="162">
        <f t="shared" si="235"/>
        <v>5.6140350877192979</v>
      </c>
      <c r="BZ228" s="162">
        <f t="shared" si="235"/>
        <v>8.0701754385964914</v>
      </c>
      <c r="CA228" s="162">
        <f t="shared" si="235"/>
        <v>7.5362318840579707</v>
      </c>
      <c r="CB228" s="162">
        <f t="shared" si="235"/>
        <v>8.9855072463768106</v>
      </c>
      <c r="CC228" s="162">
        <f t="shared" si="235"/>
        <v>10.405797101449274</v>
      </c>
      <c r="CD228" s="596">
        <f t="shared" si="235"/>
        <v>11.884057971014492</v>
      </c>
      <c r="CE228" s="318">
        <f t="shared" ref="CE228:CL229" si="236">CE225/BS222</f>
        <v>4.5771144278606961</v>
      </c>
      <c r="CF228" s="162">
        <f t="shared" si="236"/>
        <v>5.0248756218905468</v>
      </c>
      <c r="CG228" s="162">
        <f t="shared" si="236"/>
        <v>5.5721393034825875</v>
      </c>
      <c r="CH228" s="162">
        <f t="shared" si="236"/>
        <v>6.5671641791044779</v>
      </c>
      <c r="CI228" s="162">
        <f t="shared" si="236"/>
        <v>6.2389380530973453</v>
      </c>
      <c r="CJ228" s="162">
        <f t="shared" si="236"/>
        <v>6.7256637168141591</v>
      </c>
      <c r="CK228" s="162">
        <f t="shared" si="236"/>
        <v>8.4955752212389388</v>
      </c>
      <c r="CL228" s="162">
        <f t="shared" si="236"/>
        <v>8.8495575221238933</v>
      </c>
      <c r="CM228" s="162">
        <f t="shared" ref="CM228:CO229" si="237">CM225/CB222</f>
        <v>9.0265486725663724</v>
      </c>
      <c r="CN228" s="162">
        <f t="shared" si="237"/>
        <v>9.6460176991150455</v>
      </c>
      <c r="CO228" s="162">
        <f t="shared" si="237"/>
        <v>10.265486725663719</v>
      </c>
      <c r="CP228" s="162">
        <f>CP225/DI222</f>
        <v>11.150442477876107</v>
      </c>
      <c r="CQ228" s="596">
        <f t="shared" ref="CQ228:CY229" si="238">CQ225/CE222</f>
        <v>12.035398230088497</v>
      </c>
      <c r="CR228" s="318">
        <f t="shared" si="238"/>
        <v>4.4878048780487809</v>
      </c>
      <c r="CS228" s="162">
        <f t="shared" si="238"/>
        <v>4.9268292682926829</v>
      </c>
      <c r="CT228" s="162">
        <f t="shared" si="238"/>
        <v>5.4634146341463419</v>
      </c>
      <c r="CU228" s="162">
        <f t="shared" si="238"/>
        <v>6.4390243902439028</v>
      </c>
      <c r="CV228" s="162">
        <f t="shared" si="238"/>
        <v>6.1572052401746733</v>
      </c>
      <c r="CW228" s="162">
        <f t="shared" si="238"/>
        <v>6.6375545851528379</v>
      </c>
      <c r="CX228" s="162">
        <f t="shared" si="238"/>
        <v>8.3842794759825328</v>
      </c>
      <c r="CY228" s="162">
        <f t="shared" si="238"/>
        <v>8.7336244541484707</v>
      </c>
      <c r="CZ228" s="162">
        <f t="shared" ref="CZ228:DB229" si="239">CZ225/CO222</f>
        <v>8.9082969432314414</v>
      </c>
      <c r="DA228" s="162">
        <f t="shared" si="239"/>
        <v>9.5196506550218345</v>
      </c>
      <c r="DB228" s="162">
        <f t="shared" si="239"/>
        <v>10.131004366812228</v>
      </c>
      <c r="DC228" s="162">
        <f>DC225/DJ222</f>
        <v>11.004366812227074</v>
      </c>
      <c r="DD228" s="163">
        <f>DD225/CR222</f>
        <v>11.877729257641922</v>
      </c>
      <c r="DT228" s="12"/>
      <c r="DU228" s="12"/>
      <c r="DV228" s="12"/>
      <c r="DW228" s="12"/>
    </row>
    <row r="229" spans="1:127" s="6" customFormat="1" ht="15" hidden="1" customHeight="1" thickBot="1" x14ac:dyDescent="0.35">
      <c r="A229" s="1241"/>
      <c r="B229" s="1254"/>
      <c r="C229" s="1254"/>
      <c r="D229" s="728" t="s">
        <v>182</v>
      </c>
      <c r="E229" s="731" t="e">
        <f>AVERAGE(I229:BC229)</f>
        <v>#REF!</v>
      </c>
      <c r="F229" s="219" t="e">
        <f t="shared" si="198"/>
        <v>#REF!</v>
      </c>
      <c r="G229" s="219" t="e">
        <f t="shared" si="208"/>
        <v>#REF!</v>
      </c>
      <c r="H229" s="220" t="e">
        <f t="shared" si="209"/>
        <v>#REF!</v>
      </c>
      <c r="I229" s="320">
        <f t="shared" ref="I229:O229" si="240">I226/I223</f>
        <v>1.5</v>
      </c>
      <c r="J229" s="610">
        <f t="shared" si="240"/>
        <v>2.2033898305084745</v>
      </c>
      <c r="K229" s="610">
        <f t="shared" si="240"/>
        <v>2.4615384615384617</v>
      </c>
      <c r="L229" s="610">
        <f t="shared" si="240"/>
        <v>2.9487179487179489</v>
      </c>
      <c r="M229" s="610">
        <f t="shared" si="240"/>
        <v>3.0588235294117645</v>
      </c>
      <c r="N229" s="610">
        <f t="shared" si="240"/>
        <v>3.195876288659794</v>
      </c>
      <c r="O229" s="612">
        <f t="shared" si="240"/>
        <v>3.3027522935779818</v>
      </c>
      <c r="P229" s="320">
        <f t="shared" ref="P229" si="241">P226/P223</f>
        <v>3.3913043478260869</v>
      </c>
      <c r="Q229" s="320" t="e">
        <f>Q226/#REF!</f>
        <v>#REF!</v>
      </c>
      <c r="R229" s="610">
        <f t="shared" ref="R229:AE229" si="242">R226/Q223</f>
        <v>8.2967032967032974</v>
      </c>
      <c r="S229" s="610">
        <f t="shared" si="242"/>
        <v>5.7655502392344502</v>
      </c>
      <c r="T229" s="611">
        <f t="shared" si="242"/>
        <v>6.4042553191489358</v>
      </c>
      <c r="U229" s="320">
        <f t="shared" si="242"/>
        <v>2.1428571428571428</v>
      </c>
      <c r="V229" s="610">
        <f t="shared" si="242"/>
        <v>2.8703703703703702</v>
      </c>
      <c r="W229" s="610">
        <f t="shared" si="242"/>
        <v>3.0180180180180178</v>
      </c>
      <c r="X229" s="610">
        <f t="shared" si="242"/>
        <v>3.4745762711864407</v>
      </c>
      <c r="Y229" s="610">
        <f t="shared" si="242"/>
        <v>3.7704918032786887</v>
      </c>
      <c r="Z229" s="610">
        <f t="shared" si="242"/>
        <v>4.04</v>
      </c>
      <c r="AA229" s="610">
        <f t="shared" si="242"/>
        <v>4.5522388059701493</v>
      </c>
      <c r="AB229" s="610">
        <f t="shared" si="242"/>
        <v>4.8175182481751824</v>
      </c>
      <c r="AC229" s="610">
        <f t="shared" si="242"/>
        <v>5</v>
      </c>
      <c r="AD229" s="610">
        <f t="shared" si="242"/>
        <v>5.4362416107382554</v>
      </c>
      <c r="AE229" s="610">
        <f t="shared" si="242"/>
        <v>5.4945054945054945</v>
      </c>
      <c r="AF229" s="610">
        <f t="shared" ref="AF229:AP229" si="243">AF226/AF223</f>
        <v>5.4838709677419351</v>
      </c>
      <c r="AG229" s="610">
        <f t="shared" si="243"/>
        <v>5.5050505050505052</v>
      </c>
      <c r="AH229" s="611">
        <f t="shared" si="243"/>
        <v>5.5251141552511411</v>
      </c>
      <c r="AI229" s="320">
        <f t="shared" si="243"/>
        <v>3.6936936936936937</v>
      </c>
      <c r="AJ229" s="610">
        <f t="shared" si="243"/>
        <v>4</v>
      </c>
      <c r="AK229" s="610">
        <f t="shared" si="243"/>
        <v>4.2436974789915967</v>
      </c>
      <c r="AL229" s="610">
        <f t="shared" si="243"/>
        <v>4.8031496062992129</v>
      </c>
      <c r="AM229" s="610">
        <f t="shared" si="243"/>
        <v>5.0381679389312977</v>
      </c>
      <c r="AN229" s="610">
        <f t="shared" si="243"/>
        <v>5.2222222222222223</v>
      </c>
      <c r="AO229" s="610">
        <f t="shared" si="243"/>
        <v>5.6643356643356642</v>
      </c>
      <c r="AP229" s="610">
        <f t="shared" si="243"/>
        <v>6.0606060606060606</v>
      </c>
      <c r="AQ229" s="610">
        <f t="shared" ref="AQ229:BA229" si="244">AQ226/AR223</f>
        <v>6.0714285714285712</v>
      </c>
      <c r="AR229" s="610">
        <f t="shared" si="244"/>
        <v>6.1931818181818183</v>
      </c>
      <c r="AS229" s="611">
        <f t="shared" si="244"/>
        <v>6.3684210526315788</v>
      </c>
      <c r="AT229" s="320">
        <f t="shared" si="244"/>
        <v>3.28</v>
      </c>
      <c r="AU229" s="610">
        <f t="shared" si="244"/>
        <v>3.5114503816793894</v>
      </c>
      <c r="AV229" s="610">
        <f t="shared" si="244"/>
        <v>3.7132352941176472</v>
      </c>
      <c r="AW229" s="610">
        <f t="shared" si="244"/>
        <v>4.0939597315436238</v>
      </c>
      <c r="AX229" s="610">
        <f t="shared" si="244"/>
        <v>4.2857142857142856</v>
      </c>
      <c r="AY229" s="610">
        <f t="shared" si="244"/>
        <v>4.40625</v>
      </c>
      <c r="AZ229" s="610">
        <f t="shared" si="244"/>
        <v>4.7093023255813957</v>
      </c>
      <c r="BA229" s="610">
        <f t="shared" si="244"/>
        <v>5.0505050505050502</v>
      </c>
      <c r="BB229" s="610">
        <f t="shared" si="233"/>
        <v>5.0746268656716422</v>
      </c>
      <c r="BC229" s="610">
        <f t="shared" si="233"/>
        <v>5.1904761904761907</v>
      </c>
      <c r="BD229" s="611">
        <f t="shared" si="233"/>
        <v>5.9911894273127757</v>
      </c>
      <c r="BE229" s="323">
        <f t="shared" si="233"/>
        <v>3.7704918032786887</v>
      </c>
      <c r="BF229" s="610">
        <f t="shared" si="233"/>
        <v>4.04</v>
      </c>
      <c r="BG229" s="610">
        <f t="shared" si="233"/>
        <v>4.3076923076923075</v>
      </c>
      <c r="BH229" s="610">
        <f t="shared" si="233"/>
        <v>4.8175182481751824</v>
      </c>
      <c r="BI229" s="610">
        <f t="shared" si="233"/>
        <v>5</v>
      </c>
      <c r="BJ229" s="610">
        <f t="shared" si="233"/>
        <v>5.2413793103448274</v>
      </c>
      <c r="BK229" s="610" t="e">
        <f>BK226/#REF!</f>
        <v>#REF!</v>
      </c>
      <c r="BL229" s="610" t="e">
        <f>BL226/#REF!</f>
        <v>#REF!</v>
      </c>
      <c r="BM229" s="610" t="e">
        <f>BM226/#REF!</f>
        <v>#REF!</v>
      </c>
      <c r="BN229" s="610" t="e">
        <f>BN226/#REF!</f>
        <v>#REF!</v>
      </c>
      <c r="BO229" s="610" t="e">
        <f>BO226/#REF!</f>
        <v>#REF!</v>
      </c>
      <c r="BP229" s="610" t="e">
        <f>BP226/#REF!</f>
        <v>#REF!</v>
      </c>
      <c r="BQ229" s="320">
        <f t="shared" si="234"/>
        <v>1.9</v>
      </c>
      <c r="BR229" s="610">
        <f t="shared" si="234"/>
        <v>2.1917808219178081</v>
      </c>
      <c r="BS229" s="611">
        <f t="shared" si="234"/>
        <v>2.4137931034482758</v>
      </c>
      <c r="BT229" s="320">
        <f t="shared" si="234"/>
        <v>1.9</v>
      </c>
      <c r="BU229" s="610">
        <f t="shared" si="234"/>
        <v>2.1917808219178081</v>
      </c>
      <c r="BV229" s="612">
        <f t="shared" si="234"/>
        <v>2.4137931034482758</v>
      </c>
      <c r="BW229" s="320">
        <f t="shared" si="235"/>
        <v>1.6666666666666667</v>
      </c>
      <c r="BX229" s="610">
        <f t="shared" si="235"/>
        <v>1.8055555555555556</v>
      </c>
      <c r="BY229" s="610">
        <f t="shared" si="235"/>
        <v>2</v>
      </c>
      <c r="BZ229" s="610">
        <f t="shared" si="235"/>
        <v>2.4468085106382977</v>
      </c>
      <c r="CA229" s="610">
        <f t="shared" si="235"/>
        <v>2.6530612244897958</v>
      </c>
      <c r="CB229" s="610">
        <f t="shared" si="235"/>
        <v>2.9807692307692308</v>
      </c>
      <c r="CC229" s="610">
        <f t="shared" si="235"/>
        <v>3.2636363636363637</v>
      </c>
      <c r="CD229" s="612">
        <f t="shared" si="235"/>
        <v>3.5964912280701755</v>
      </c>
      <c r="CE229" s="320">
        <f t="shared" si="236"/>
        <v>4</v>
      </c>
      <c r="CF229" s="610">
        <f t="shared" si="236"/>
        <v>4.2436974789915967</v>
      </c>
      <c r="CG229" s="610">
        <f t="shared" si="236"/>
        <v>4.5528455284552845</v>
      </c>
      <c r="CH229" s="610">
        <f t="shared" si="236"/>
        <v>5.0381679389312977</v>
      </c>
      <c r="CI229" s="610">
        <f t="shared" si="236"/>
        <v>5.2222222222222223</v>
      </c>
      <c r="CJ229" s="610">
        <f t="shared" si="236"/>
        <v>5.4676258992805753</v>
      </c>
      <c r="CK229" s="610">
        <f t="shared" si="236"/>
        <v>5.9627329192546581</v>
      </c>
      <c r="CL229" s="610">
        <f t="shared" si="236"/>
        <v>6.0606060606060606</v>
      </c>
      <c r="CM229" s="610">
        <f t="shared" si="237"/>
        <v>6.0714285714285712</v>
      </c>
      <c r="CN229" s="610">
        <f t="shared" si="237"/>
        <v>6.1931818181818183</v>
      </c>
      <c r="CO229" s="610">
        <f t="shared" si="237"/>
        <v>6.3043478260869561</v>
      </c>
      <c r="CP229" s="610">
        <f>CP226/DI223</f>
        <v>6.1463414634146343</v>
      </c>
      <c r="CQ229" s="612">
        <f t="shared" si="238"/>
        <v>6.5384615384615383</v>
      </c>
      <c r="CR229" s="320">
        <f t="shared" si="238"/>
        <v>3.5114503816793894</v>
      </c>
      <c r="CS229" s="610">
        <f t="shared" si="238"/>
        <v>3.7132352941176472</v>
      </c>
      <c r="CT229" s="610">
        <f t="shared" si="238"/>
        <v>3.9160839160839163</v>
      </c>
      <c r="CU229" s="610">
        <f t="shared" si="238"/>
        <v>4.2857142857142856</v>
      </c>
      <c r="CV229" s="610">
        <f t="shared" si="238"/>
        <v>4.40625</v>
      </c>
      <c r="CW229" s="610">
        <f t="shared" si="238"/>
        <v>4.5783132530120483</v>
      </c>
      <c r="CX229" s="610">
        <f t="shared" si="238"/>
        <v>5</v>
      </c>
      <c r="CY229" s="610">
        <f t="shared" si="238"/>
        <v>5.0505050505050502</v>
      </c>
      <c r="CZ229" s="610">
        <f t="shared" si="239"/>
        <v>5.0746268656716422</v>
      </c>
      <c r="DA229" s="610">
        <f t="shared" si="239"/>
        <v>5.1904761904761907</v>
      </c>
      <c r="DB229" s="610">
        <f t="shared" si="239"/>
        <v>5.2727272727272725</v>
      </c>
      <c r="DC229" s="610">
        <f>DC226/DJ223</f>
        <v>5.7272727272727275</v>
      </c>
      <c r="DD229" s="611">
        <f>DD226/CR223</f>
        <v>5.5060728744939267</v>
      </c>
      <c r="DT229" s="12"/>
      <c r="DU229" s="12"/>
      <c r="DV229" s="12"/>
      <c r="DW229" s="12"/>
    </row>
    <row r="230" spans="1:127" s="566" customFormat="1" ht="30" customHeight="1" thickBot="1" x14ac:dyDescent="0.35">
      <c r="A230" s="565"/>
      <c r="W230" s="1226"/>
      <c r="X230" s="1226"/>
      <c r="Y230" s="1226"/>
      <c r="Z230" s="1226"/>
      <c r="AA230" s="1226"/>
      <c r="AB230" s="1226"/>
      <c r="AC230" s="1226"/>
      <c r="DT230" s="12"/>
      <c r="DU230" s="12"/>
      <c r="DV230" s="12"/>
      <c r="DW230" s="12"/>
    </row>
    <row r="231" spans="1:127" ht="15" customHeight="1" thickBot="1" x14ac:dyDescent="0.35">
      <c r="A231" s="535" t="s">
        <v>35</v>
      </c>
      <c r="B231" s="254"/>
      <c r="C231" s="254"/>
      <c r="D231" s="563" t="s">
        <v>283</v>
      </c>
      <c r="E231" s="1250" t="s">
        <v>35</v>
      </c>
      <c r="F231" s="1251"/>
      <c r="G231" s="1251"/>
      <c r="H231" s="1252"/>
      <c r="I231" s="1250" t="s">
        <v>35</v>
      </c>
      <c r="J231" s="1251"/>
      <c r="K231" s="1251"/>
      <c r="L231" s="1251"/>
      <c r="M231" s="1251"/>
      <c r="N231" s="1251"/>
      <c r="O231" s="1251"/>
      <c r="P231" s="1252"/>
      <c r="Q231" s="1224" t="s">
        <v>35</v>
      </c>
      <c r="R231" s="1225"/>
      <c r="S231" s="1225"/>
      <c r="T231" s="1225"/>
      <c r="U231" s="1322"/>
      <c r="V231" s="1191" t="s">
        <v>35</v>
      </c>
      <c r="W231" s="1192"/>
      <c r="X231" s="1192"/>
      <c r="Y231" s="1192"/>
      <c r="Z231" s="1193"/>
      <c r="AA231" s="1191" t="s">
        <v>35</v>
      </c>
      <c r="AB231" s="1192"/>
      <c r="AC231" s="1192"/>
      <c r="AD231" s="1192"/>
      <c r="AE231" s="1193"/>
      <c r="AF231" s="1191" t="s">
        <v>35</v>
      </c>
      <c r="AG231" s="1193"/>
      <c r="AH231" s="1191" t="s">
        <v>35</v>
      </c>
      <c r="AI231" s="1192"/>
      <c r="AJ231" s="1192"/>
      <c r="AK231" s="1193"/>
      <c r="AL231" s="1224" t="s">
        <v>35</v>
      </c>
      <c r="AM231" s="1225"/>
      <c r="AN231" s="1225"/>
      <c r="AO231" s="1225"/>
      <c r="AP231" s="1322"/>
      <c r="AQ231" s="1224" t="s">
        <v>35</v>
      </c>
      <c r="AR231" s="1410"/>
      <c r="AS231" s="1410"/>
      <c r="AT231" s="1410"/>
      <c r="AU231" s="1411"/>
      <c r="AV231" s="1224" t="s">
        <v>35</v>
      </c>
      <c r="AW231" s="1410"/>
      <c r="AX231" s="1410"/>
      <c r="AY231" s="1410"/>
      <c r="AZ231" s="1411"/>
      <c r="BA231" s="1224" t="s">
        <v>35</v>
      </c>
      <c r="BB231" s="1410"/>
      <c r="BC231" s="1410"/>
      <c r="BD231" s="1410"/>
      <c r="BE231" s="1411"/>
      <c r="BF231" s="1224" t="s">
        <v>35</v>
      </c>
      <c r="BG231" s="1410"/>
      <c r="BH231" s="1410"/>
      <c r="BI231" s="1410"/>
      <c r="BJ231" s="1411"/>
      <c r="DT231" s="12"/>
      <c r="DU231" s="12"/>
      <c r="DV231" s="12"/>
      <c r="DW231" s="12"/>
    </row>
    <row r="232" spans="1:127" s="7" customFormat="1" ht="40.049999999999997" customHeight="1" thickBot="1" x14ac:dyDescent="0.35">
      <c r="A232" s="1257">
        <f>COUNTA(I232:BV232)</f>
        <v>54</v>
      </c>
      <c r="B232" s="1258"/>
      <c r="C232" s="1259"/>
      <c r="D232" s="529" t="s">
        <v>0</v>
      </c>
      <c r="E232" s="247" t="s">
        <v>75</v>
      </c>
      <c r="F232" s="790" t="s">
        <v>546</v>
      </c>
      <c r="G232" s="192" t="s">
        <v>76</v>
      </c>
      <c r="H232" s="345" t="s">
        <v>77</v>
      </c>
      <c r="I232" s="268" t="s">
        <v>429</v>
      </c>
      <c r="J232" s="225" t="s">
        <v>430</v>
      </c>
      <c r="K232" s="225" t="s">
        <v>431</v>
      </c>
      <c r="L232" s="225" t="s">
        <v>432</v>
      </c>
      <c r="M232" s="225" t="s">
        <v>433</v>
      </c>
      <c r="N232" s="225" t="s">
        <v>81</v>
      </c>
      <c r="O232" s="225" t="s">
        <v>82</v>
      </c>
      <c r="P232" s="130" t="s">
        <v>83</v>
      </c>
      <c r="Q232" s="268" t="s">
        <v>424</v>
      </c>
      <c r="R232" s="225" t="s">
        <v>425</v>
      </c>
      <c r="S232" s="225" t="s">
        <v>426</v>
      </c>
      <c r="T232" s="225" t="s">
        <v>427</v>
      </c>
      <c r="U232" s="143" t="s">
        <v>720</v>
      </c>
      <c r="V232" s="4" t="s">
        <v>189</v>
      </c>
      <c r="W232" s="141" t="s">
        <v>190</v>
      </c>
      <c r="X232" s="141" t="s">
        <v>191</v>
      </c>
      <c r="Y232" s="141" t="s">
        <v>192</v>
      </c>
      <c r="Z232" s="142" t="s">
        <v>193</v>
      </c>
      <c r="AA232" s="4" t="s">
        <v>84</v>
      </c>
      <c r="AB232" s="141" t="s">
        <v>85</v>
      </c>
      <c r="AC232" s="141" t="s">
        <v>86</v>
      </c>
      <c r="AD232" s="141" t="s">
        <v>87</v>
      </c>
      <c r="AE232" s="142" t="s">
        <v>88</v>
      </c>
      <c r="AF232" s="141" t="s">
        <v>434</v>
      </c>
      <c r="AG232" s="674" t="s">
        <v>435</v>
      </c>
      <c r="AH232" s="268" t="s">
        <v>195</v>
      </c>
      <c r="AI232" s="225" t="s">
        <v>436</v>
      </c>
      <c r="AJ232" s="225" t="s">
        <v>196</v>
      </c>
      <c r="AK232" s="143" t="s">
        <v>197</v>
      </c>
      <c r="AL232" s="528" t="s">
        <v>940</v>
      </c>
      <c r="AM232" s="1081" t="s">
        <v>722</v>
      </c>
      <c r="AN232" s="1081" t="s">
        <v>723</v>
      </c>
      <c r="AO232" s="1081" t="s">
        <v>724</v>
      </c>
      <c r="AP232" s="956" t="s">
        <v>725</v>
      </c>
      <c r="AQ232" s="268" t="s">
        <v>919</v>
      </c>
      <c r="AR232" s="225" t="s">
        <v>920</v>
      </c>
      <c r="AS232" s="225" t="s">
        <v>921</v>
      </c>
      <c r="AT232" s="225" t="s">
        <v>922</v>
      </c>
      <c r="AU232" s="143" t="s">
        <v>923</v>
      </c>
      <c r="AV232" s="268" t="s">
        <v>924</v>
      </c>
      <c r="AW232" s="225" t="s">
        <v>925</v>
      </c>
      <c r="AX232" s="225" t="s">
        <v>926</v>
      </c>
      <c r="AY232" s="225" t="s">
        <v>927</v>
      </c>
      <c r="AZ232" s="143" t="s">
        <v>928</v>
      </c>
      <c r="BA232" s="268" t="s">
        <v>929</v>
      </c>
      <c r="BB232" s="225" t="s">
        <v>930</v>
      </c>
      <c r="BC232" s="225" t="s">
        <v>931</v>
      </c>
      <c r="BD232" s="225" t="s">
        <v>932</v>
      </c>
      <c r="BE232" s="143" t="s">
        <v>933</v>
      </c>
      <c r="BF232" s="268" t="s">
        <v>934</v>
      </c>
      <c r="BG232" s="225" t="s">
        <v>935</v>
      </c>
      <c r="BH232" s="225" t="s">
        <v>936</v>
      </c>
      <c r="BI232" s="225" t="s">
        <v>937</v>
      </c>
      <c r="BJ232" s="143" t="s">
        <v>938</v>
      </c>
      <c r="DT232" s="12"/>
      <c r="DU232" s="12"/>
      <c r="DV232" s="12"/>
      <c r="DW232" s="12"/>
    </row>
    <row r="233" spans="1:127" s="12" customFormat="1" ht="15" customHeight="1" thickBot="1" x14ac:dyDescent="0.35">
      <c r="A233" s="1260"/>
      <c r="B233" s="1261"/>
      <c r="C233" s="1262"/>
      <c r="D233" s="102" t="s">
        <v>97</v>
      </c>
      <c r="E233" s="1244" t="s">
        <v>547</v>
      </c>
      <c r="F233" s="1245"/>
      <c r="G233" s="1245"/>
      <c r="H233" s="1246"/>
      <c r="I233" s="1197" t="s">
        <v>34</v>
      </c>
      <c r="J233" s="1198"/>
      <c r="K233" s="1198"/>
      <c r="L233" s="1198"/>
      <c r="M233" s="1198"/>
      <c r="N233" s="1198"/>
      <c r="O233" s="1198"/>
      <c r="P233" s="1199"/>
      <c r="Q233" s="1280" t="s">
        <v>34</v>
      </c>
      <c r="R233" s="1281"/>
      <c r="S233" s="1281"/>
      <c r="T233" s="1281"/>
      <c r="U233" s="1282"/>
      <c r="V233" s="1218" t="s">
        <v>214</v>
      </c>
      <c r="W233" s="1219"/>
      <c r="X233" s="1219"/>
      <c r="Y233" s="1219"/>
      <c r="Z233" s="1220"/>
      <c r="AA233" s="1218" t="s">
        <v>214</v>
      </c>
      <c r="AB233" s="1219"/>
      <c r="AC233" s="1219"/>
      <c r="AD233" s="1219"/>
      <c r="AE233" s="1220"/>
      <c r="AF233" s="1218" t="s">
        <v>214</v>
      </c>
      <c r="AG233" s="1220"/>
      <c r="AH233" s="1218" t="s">
        <v>214</v>
      </c>
      <c r="AI233" s="1219"/>
      <c r="AJ233" s="1219"/>
      <c r="AK233" s="1220"/>
      <c r="AL233" s="1386" t="s">
        <v>214</v>
      </c>
      <c r="AM233" s="1387"/>
      <c r="AN233" s="1387"/>
      <c r="AO233" s="1387"/>
      <c r="AP233" s="1388"/>
      <c r="AQ233" s="1231" t="s">
        <v>34</v>
      </c>
      <c r="AR233" s="1418"/>
      <c r="AS233" s="1418"/>
      <c r="AT233" s="1418"/>
      <c r="AU233" s="1418"/>
      <c r="AV233" s="1231" t="s">
        <v>34</v>
      </c>
      <c r="AW233" s="1418"/>
      <c r="AX233" s="1418"/>
      <c r="AY233" s="1418"/>
      <c r="AZ233" s="1419"/>
      <c r="BA233" s="1231" t="s">
        <v>214</v>
      </c>
      <c r="BB233" s="1418"/>
      <c r="BC233" s="1418"/>
      <c r="BD233" s="1418"/>
      <c r="BE233" s="1418"/>
      <c r="BF233" s="1231" t="s">
        <v>214</v>
      </c>
      <c r="BG233" s="1418"/>
      <c r="BH233" s="1418"/>
      <c r="BI233" s="1418"/>
      <c r="BJ233" s="1419"/>
      <c r="DT233"/>
      <c r="DU233"/>
      <c r="DV233"/>
      <c r="DW233"/>
    </row>
    <row r="234" spans="1:127" s="12" customFormat="1" ht="15" customHeight="1" thickBot="1" x14ac:dyDescent="0.35">
      <c r="A234" s="104" t="s">
        <v>53</v>
      </c>
      <c r="B234" s="192" t="s">
        <v>101</v>
      </c>
      <c r="C234" s="193" t="s">
        <v>2</v>
      </c>
      <c r="D234" s="105" t="s">
        <v>3</v>
      </c>
      <c r="E234" s="1247"/>
      <c r="F234" s="1248"/>
      <c r="G234" s="1248"/>
      <c r="H234" s="1249"/>
      <c r="I234" s="1200"/>
      <c r="J234" s="1201"/>
      <c r="K234" s="1201"/>
      <c r="L234" s="1201"/>
      <c r="M234" s="1201"/>
      <c r="N234" s="1201"/>
      <c r="O234" s="1201"/>
      <c r="P234" s="1202"/>
      <c r="Q234" s="1280"/>
      <c r="R234" s="1281"/>
      <c r="S234" s="1281"/>
      <c r="T234" s="1281"/>
      <c r="U234" s="1282"/>
      <c r="V234" s="1221"/>
      <c r="W234" s="1222"/>
      <c r="X234" s="1222"/>
      <c r="Y234" s="1222"/>
      <c r="Z234" s="1223"/>
      <c r="AA234" s="1221"/>
      <c r="AB234" s="1222"/>
      <c r="AC234" s="1222"/>
      <c r="AD234" s="1222"/>
      <c r="AE234" s="1223"/>
      <c r="AF234" s="1221"/>
      <c r="AG234" s="1223"/>
      <c r="AH234" s="1221"/>
      <c r="AI234" s="1222"/>
      <c r="AJ234" s="1222"/>
      <c r="AK234" s="1223"/>
      <c r="AL234" s="1389"/>
      <c r="AM234" s="1390"/>
      <c r="AN234" s="1390"/>
      <c r="AO234" s="1390"/>
      <c r="AP234" s="1391"/>
      <c r="AQ234" s="1234"/>
      <c r="AR234" s="1420"/>
      <c r="AS234" s="1420"/>
      <c r="AT234" s="1420"/>
      <c r="AU234" s="1420"/>
      <c r="AV234" s="1234"/>
      <c r="AW234" s="1420"/>
      <c r="AX234" s="1420"/>
      <c r="AY234" s="1420"/>
      <c r="AZ234" s="1421"/>
      <c r="BA234" s="1234"/>
      <c r="BB234" s="1420"/>
      <c r="BC234" s="1420"/>
      <c r="BD234" s="1420"/>
      <c r="BE234" s="1420"/>
      <c r="BF234" s="1234"/>
      <c r="BG234" s="1420"/>
      <c r="BH234" s="1420"/>
      <c r="BI234" s="1420"/>
      <c r="BJ234" s="1421"/>
      <c r="DT234"/>
      <c r="DU234"/>
      <c r="DV234"/>
      <c r="DW234"/>
    </row>
    <row r="235" spans="1:127" s="12" customFormat="1" ht="15" customHeight="1" x14ac:dyDescent="0.3">
      <c r="A235" s="194" t="s">
        <v>48</v>
      </c>
      <c r="B235" s="195" t="s">
        <v>4</v>
      </c>
      <c r="C235" s="191" t="s">
        <v>156</v>
      </c>
      <c r="D235" s="196" t="s">
        <v>5</v>
      </c>
      <c r="E235" s="799">
        <f t="shared" ref="E235:E242" si="245">AVERAGE(I235:XY235)</f>
        <v>1.0035740740740737</v>
      </c>
      <c r="F235" s="800">
        <f t="shared" ref="F235:F242" si="246">AVEDEV(I235:BV235)</f>
        <v>3.4414951989026103E-2</v>
      </c>
      <c r="G235" s="800">
        <f t="shared" ref="G235:G242" si="247">MIN(I235:XY235)</f>
        <v>0.92500000000000004</v>
      </c>
      <c r="H235" s="801">
        <f t="shared" ref="H235:H242" si="248">MAX(I235:XY235)</f>
        <v>1.073</v>
      </c>
      <c r="I235" s="313">
        <v>0.92500000000000004</v>
      </c>
      <c r="J235" s="312">
        <v>0.94699999999999995</v>
      </c>
      <c r="K235" s="312">
        <v>0.94</v>
      </c>
      <c r="L235" s="312">
        <v>0.94599999999999995</v>
      </c>
      <c r="M235" s="312">
        <v>0.95499999999999996</v>
      </c>
      <c r="N235" s="312">
        <v>0.95499999999999996</v>
      </c>
      <c r="O235" s="312">
        <v>0.95499999999999996</v>
      </c>
      <c r="P235" s="1001">
        <v>0.95399999999999996</v>
      </c>
      <c r="Q235" s="313">
        <v>0.97599999999999998</v>
      </c>
      <c r="R235" s="312">
        <v>0.97599999999999998</v>
      </c>
      <c r="S235" s="312">
        <v>0.97599999999999998</v>
      </c>
      <c r="T235" s="312">
        <v>0.97499999999999998</v>
      </c>
      <c r="U235" s="311">
        <v>0.97499999999999998</v>
      </c>
      <c r="V235" s="153">
        <v>1.012</v>
      </c>
      <c r="W235" s="154">
        <v>1.0109999999999999</v>
      </c>
      <c r="X235" s="154">
        <v>1.0109999999999999</v>
      </c>
      <c r="Y235" s="154">
        <v>1.01</v>
      </c>
      <c r="Z235" s="673">
        <v>1.0089999999999999</v>
      </c>
      <c r="AA235" s="313">
        <v>1.0549999999999999</v>
      </c>
      <c r="AB235" s="312">
        <v>1.06</v>
      </c>
      <c r="AC235" s="312">
        <v>1.0640000000000001</v>
      </c>
      <c r="AD235" s="312">
        <v>1.069</v>
      </c>
      <c r="AE235" s="311">
        <v>1.073</v>
      </c>
      <c r="AF235" s="154">
        <v>1.02</v>
      </c>
      <c r="AG235" s="672">
        <v>1.028</v>
      </c>
      <c r="AH235" s="313">
        <v>1.0269999999999999</v>
      </c>
      <c r="AI235" s="312">
        <v>1.0269999999999999</v>
      </c>
      <c r="AJ235" s="393">
        <v>1.0269999999999999</v>
      </c>
      <c r="AK235" s="311">
        <v>1.0269999999999999</v>
      </c>
      <c r="AL235" s="1141">
        <v>1.0269999999999999</v>
      </c>
      <c r="AM235" s="154">
        <v>1.0249999999999999</v>
      </c>
      <c r="AN235" s="154">
        <v>1.022</v>
      </c>
      <c r="AO235" s="161">
        <v>1.0189999999999999</v>
      </c>
      <c r="AP235" s="661">
        <v>1.0149999999999999</v>
      </c>
      <c r="AQ235" s="1141">
        <v>0.97099999999999997</v>
      </c>
      <c r="AR235" s="1129">
        <v>0.97</v>
      </c>
      <c r="AS235" s="1129">
        <v>0.96899999999999997</v>
      </c>
      <c r="AT235" s="1129">
        <v>0.96699999999999997</v>
      </c>
      <c r="AU235" s="1147">
        <v>0.96499999999999997</v>
      </c>
      <c r="AV235" s="1141">
        <v>0.96799999999999997</v>
      </c>
      <c r="AW235" s="1129">
        <v>0.97</v>
      </c>
      <c r="AX235" s="1129">
        <v>0.97099999999999997</v>
      </c>
      <c r="AY235" s="1129">
        <v>0.97299999999999998</v>
      </c>
      <c r="AZ235" s="1130">
        <v>0.97399999999999998</v>
      </c>
      <c r="BA235" s="1141">
        <v>1.0469999999999999</v>
      </c>
      <c r="BB235" s="1129">
        <v>1.04</v>
      </c>
      <c r="BC235" s="1129">
        <v>1.032</v>
      </c>
      <c r="BD235" s="1129">
        <v>1.0249999999999999</v>
      </c>
      <c r="BE235" s="1147">
        <v>1.02</v>
      </c>
      <c r="BF235" s="1141">
        <v>1.046</v>
      </c>
      <c r="BG235" s="1129">
        <v>1.0469999999999999</v>
      </c>
      <c r="BH235" s="1129">
        <v>1.048</v>
      </c>
      <c r="BI235" s="1129">
        <v>1.048</v>
      </c>
      <c r="BJ235" s="1130">
        <v>1.0489999999999999</v>
      </c>
      <c r="DT235" s="6"/>
      <c r="DU235" s="6"/>
      <c r="DV235" s="6"/>
      <c r="DW235" s="6"/>
    </row>
    <row r="236" spans="1:127" s="12" customFormat="1" ht="15" customHeight="1" x14ac:dyDescent="0.3">
      <c r="A236" s="185" t="s">
        <v>49</v>
      </c>
      <c r="B236" s="184" t="s">
        <v>6</v>
      </c>
      <c r="C236" s="188" t="s">
        <v>156</v>
      </c>
      <c r="D236" s="197" t="s">
        <v>7</v>
      </c>
      <c r="E236" s="533">
        <f t="shared" si="245"/>
        <v>0.9031944444444443</v>
      </c>
      <c r="F236" s="166">
        <f t="shared" si="246"/>
        <v>3.0954526748971214E-2</v>
      </c>
      <c r="G236" s="166">
        <f t="shared" si="247"/>
        <v>0.83250000000000002</v>
      </c>
      <c r="H236" s="167">
        <f t="shared" si="248"/>
        <v>0.9657</v>
      </c>
      <c r="I236" s="64">
        <v>0.83250000000000002</v>
      </c>
      <c r="J236" s="65">
        <v>0.85229999999999995</v>
      </c>
      <c r="K236" s="65">
        <v>0.84599999999999997</v>
      </c>
      <c r="L236" s="65">
        <v>0.85139999999999993</v>
      </c>
      <c r="M236" s="65">
        <v>0.85949999999999993</v>
      </c>
      <c r="N236" s="65">
        <v>0.85949999999999993</v>
      </c>
      <c r="O236" s="65">
        <v>0.85949999999999993</v>
      </c>
      <c r="P236" s="127">
        <v>0.85860000000000003</v>
      </c>
      <c r="Q236" s="64">
        <v>0.87839999999999996</v>
      </c>
      <c r="R236" s="65">
        <v>0.87839999999999996</v>
      </c>
      <c r="S236" s="65">
        <v>0.87839999999999996</v>
      </c>
      <c r="T236" s="65">
        <v>0.87749999999999995</v>
      </c>
      <c r="U236" s="66">
        <v>0.87749999999999995</v>
      </c>
      <c r="V236" s="64">
        <v>0.91080000000000005</v>
      </c>
      <c r="W236" s="65">
        <v>0.90989999999999993</v>
      </c>
      <c r="X236" s="65">
        <v>0.90989999999999993</v>
      </c>
      <c r="Y236" s="65">
        <v>0.90900000000000003</v>
      </c>
      <c r="Z236" s="127">
        <v>0.90809999999999991</v>
      </c>
      <c r="AA236" s="64">
        <v>0.94950000000000001</v>
      </c>
      <c r="AB236" s="65">
        <v>0.95400000000000007</v>
      </c>
      <c r="AC236" s="65">
        <v>0.95760000000000012</v>
      </c>
      <c r="AD236" s="65">
        <v>0.96209999999999996</v>
      </c>
      <c r="AE236" s="66">
        <v>0.9657</v>
      </c>
      <c r="AF236" s="65">
        <v>0.91800000000000004</v>
      </c>
      <c r="AG236" s="126">
        <v>0.92520000000000002</v>
      </c>
      <c r="AH236" s="64">
        <v>0.92400000000000004</v>
      </c>
      <c r="AI236" s="69">
        <v>0.92400000000000004</v>
      </c>
      <c r="AJ236" s="69">
        <v>0.92400000000000004</v>
      </c>
      <c r="AK236" s="66">
        <v>0.92400000000000004</v>
      </c>
      <c r="AL236" s="1142">
        <v>0.9242999999999999</v>
      </c>
      <c r="AM236" s="65">
        <v>0.92249999999999999</v>
      </c>
      <c r="AN236" s="69">
        <v>0.91980000000000006</v>
      </c>
      <c r="AO236" s="69">
        <v>0.91709999999999992</v>
      </c>
      <c r="AP236" s="66">
        <v>0.91349999999999998</v>
      </c>
      <c r="AQ236" s="1142">
        <v>0.87390000000000001</v>
      </c>
      <c r="AR236" s="1131">
        <v>0.873</v>
      </c>
      <c r="AS236" s="1131">
        <v>0.87209999999999999</v>
      </c>
      <c r="AT236" s="1131">
        <v>0.87029999999999996</v>
      </c>
      <c r="AU236" s="1148">
        <v>0.86849999999999994</v>
      </c>
      <c r="AV236" s="1142">
        <v>0.87119999999999997</v>
      </c>
      <c r="AW236" s="1131">
        <v>0.873</v>
      </c>
      <c r="AX236" s="1131">
        <v>0.87390000000000001</v>
      </c>
      <c r="AY236" s="1131">
        <v>0.87570000000000003</v>
      </c>
      <c r="AZ236" s="1132">
        <v>0.87660000000000005</v>
      </c>
      <c r="BA236" s="1142">
        <v>0.94229999999999992</v>
      </c>
      <c r="BB236" s="1131">
        <v>0.93600000000000005</v>
      </c>
      <c r="BC236" s="1131">
        <v>0.92880000000000007</v>
      </c>
      <c r="BD236" s="1131">
        <v>0.92249999999999999</v>
      </c>
      <c r="BE236" s="1148">
        <v>0.91800000000000004</v>
      </c>
      <c r="BF236" s="1142">
        <v>0.94140000000000001</v>
      </c>
      <c r="BG236" s="1131">
        <v>0.94229999999999992</v>
      </c>
      <c r="BH236" s="1131">
        <v>0.94320000000000004</v>
      </c>
      <c r="BI236" s="1131">
        <v>0.94320000000000004</v>
      </c>
      <c r="BJ236" s="1132">
        <v>0.94409999999999994</v>
      </c>
      <c r="DT236" s="566"/>
      <c r="DU236" s="566"/>
      <c r="DV236" s="566"/>
      <c r="DW236" s="566"/>
    </row>
    <row r="237" spans="1:127" s="12" customFormat="1" ht="15" customHeight="1" x14ac:dyDescent="0.3">
      <c r="A237" s="185" t="s">
        <v>100</v>
      </c>
      <c r="B237" s="184" t="s">
        <v>39</v>
      </c>
      <c r="C237" s="188" t="s">
        <v>93</v>
      </c>
      <c r="D237" s="198" t="s">
        <v>55</v>
      </c>
      <c r="E237" s="318">
        <f t="shared" si="245"/>
        <v>12.750271975308639</v>
      </c>
      <c r="F237" s="162">
        <f t="shared" si="246"/>
        <v>5.1356110791037919</v>
      </c>
      <c r="G237" s="162">
        <f t="shared" si="247"/>
        <v>5.8</v>
      </c>
      <c r="H237" s="163">
        <f t="shared" si="248"/>
        <v>36.266666666666666</v>
      </c>
      <c r="I237" s="132">
        <v>5.8</v>
      </c>
      <c r="J237" s="314">
        <v>7.25</v>
      </c>
      <c r="K237" s="314">
        <v>9.67</v>
      </c>
      <c r="L237" s="314">
        <v>12.92</v>
      </c>
      <c r="M237" s="314">
        <v>16.53</v>
      </c>
      <c r="N237" s="314">
        <v>20.399999999999999</v>
      </c>
      <c r="O237" s="314">
        <v>27.2</v>
      </c>
      <c r="P237" s="226">
        <v>31.73</v>
      </c>
      <c r="Q237" s="59">
        <v>6.5</v>
      </c>
      <c r="R237" s="60">
        <v>7.8000000000000007</v>
      </c>
      <c r="S237" s="60">
        <v>9.1</v>
      </c>
      <c r="T237" s="60">
        <v>10.4</v>
      </c>
      <c r="U237" s="86">
        <v>11.700000000000001</v>
      </c>
      <c r="V237" s="132">
        <v>5.8370100000000003</v>
      </c>
      <c r="W237" s="314">
        <v>6.8003999999999998</v>
      </c>
      <c r="X237" s="314">
        <v>7.9337999999999997</v>
      </c>
      <c r="Y237" s="314">
        <v>9.0671999999999997</v>
      </c>
      <c r="Z237" s="226">
        <v>10.2006</v>
      </c>
      <c r="AA237" s="132">
        <v>6.5</v>
      </c>
      <c r="AB237" s="314">
        <v>7.8000000000000007</v>
      </c>
      <c r="AC237" s="314">
        <v>9.1</v>
      </c>
      <c r="AD237" s="314">
        <v>10.4</v>
      </c>
      <c r="AE237" s="86">
        <v>11.700000000000001</v>
      </c>
      <c r="AF237" s="314">
        <v>12.92</v>
      </c>
      <c r="AG237" s="226">
        <v>16.53</v>
      </c>
      <c r="AH237" s="132">
        <v>23.233333333333334</v>
      </c>
      <c r="AI237" s="314">
        <v>27.9</v>
      </c>
      <c r="AJ237" s="314">
        <v>31.166666666666664</v>
      </c>
      <c r="AK237" s="86">
        <v>36.266666666666666</v>
      </c>
      <c r="AL237" s="1143">
        <v>11.6</v>
      </c>
      <c r="AM237" s="314">
        <v>12.76</v>
      </c>
      <c r="AN237" s="314">
        <v>14.499999999999998</v>
      </c>
      <c r="AO237" s="314">
        <v>16.239999999999998</v>
      </c>
      <c r="AP237" s="86">
        <v>18.559999999999999</v>
      </c>
      <c r="AQ237" s="1143">
        <v>11.6</v>
      </c>
      <c r="AR237" s="1133">
        <v>12.76</v>
      </c>
      <c r="AS237" s="1133">
        <v>14.499999999999998</v>
      </c>
      <c r="AT237" s="1133">
        <v>16.239999999999998</v>
      </c>
      <c r="AU237" s="1149">
        <v>18.559999999999999</v>
      </c>
      <c r="AV237" s="1143">
        <v>6.5</v>
      </c>
      <c r="AW237" s="1133">
        <v>7.8000000000000007</v>
      </c>
      <c r="AX237" s="1133">
        <v>9.1</v>
      </c>
      <c r="AY237" s="1133">
        <v>10.4</v>
      </c>
      <c r="AZ237" s="1134">
        <v>11.700000000000001</v>
      </c>
      <c r="BA237" s="1143">
        <v>6.5</v>
      </c>
      <c r="BB237" s="1133">
        <v>7.8000000000000007</v>
      </c>
      <c r="BC237" s="1133">
        <v>9.1</v>
      </c>
      <c r="BD237" s="1133">
        <v>10.4</v>
      </c>
      <c r="BE237" s="1149">
        <v>11.700000000000001</v>
      </c>
      <c r="BF237" s="1143">
        <v>5.8370100000000003</v>
      </c>
      <c r="BG237" s="1133">
        <v>6.8003999999999998</v>
      </c>
      <c r="BH237" s="1133">
        <v>7.9337999999999997</v>
      </c>
      <c r="BI237" s="1133">
        <v>9.0671999999999997</v>
      </c>
      <c r="BJ237" s="1134">
        <v>10.2006</v>
      </c>
      <c r="DT237" s="2"/>
      <c r="DU237" s="2"/>
      <c r="DV237" s="2"/>
      <c r="DW237" s="2"/>
    </row>
    <row r="238" spans="1:127" s="12" customFormat="1" ht="15" customHeight="1" x14ac:dyDescent="0.3">
      <c r="A238" s="185" t="s">
        <v>9</v>
      </c>
      <c r="B238" s="184" t="s">
        <v>40</v>
      </c>
      <c r="C238" s="188" t="s">
        <v>94</v>
      </c>
      <c r="D238" s="211" t="s">
        <v>56</v>
      </c>
      <c r="E238" s="802">
        <f t="shared" si="245"/>
        <v>0.59173763227513188</v>
      </c>
      <c r="F238" s="803">
        <f t="shared" si="246"/>
        <v>4.3157309425827878E-2</v>
      </c>
      <c r="G238" s="803">
        <f t="shared" si="247"/>
        <v>0.48333333333333334</v>
      </c>
      <c r="H238" s="804">
        <f t="shared" si="248"/>
        <v>0.65</v>
      </c>
      <c r="I238" s="59">
        <v>0.48333333333333334</v>
      </c>
      <c r="J238" s="60">
        <v>0.48333333333333334</v>
      </c>
      <c r="K238" s="60">
        <v>0.48349999999999999</v>
      </c>
      <c r="L238" s="60">
        <v>0.51680000000000004</v>
      </c>
      <c r="M238" s="60">
        <v>0.51656250000000004</v>
      </c>
      <c r="N238" s="60">
        <v>0.56666666666666665</v>
      </c>
      <c r="O238" s="60">
        <v>0.56666666666666665</v>
      </c>
      <c r="P238" s="389">
        <v>0.56660714285714286</v>
      </c>
      <c r="Q238" s="59">
        <v>0.65</v>
      </c>
      <c r="R238" s="60">
        <v>0.65</v>
      </c>
      <c r="S238" s="60">
        <v>0.65</v>
      </c>
      <c r="T238" s="60">
        <v>0.65</v>
      </c>
      <c r="U238" s="61">
        <v>0.65</v>
      </c>
      <c r="V238" s="59">
        <v>0.56669999999999998</v>
      </c>
      <c r="W238" s="60">
        <v>0.56669999999999998</v>
      </c>
      <c r="X238" s="60">
        <v>0.56669999999999998</v>
      </c>
      <c r="Y238" s="60">
        <v>0.56669999999999998</v>
      </c>
      <c r="Z238" s="389">
        <v>0.56669999999999998</v>
      </c>
      <c r="AA238" s="59">
        <v>0.65</v>
      </c>
      <c r="AB238" s="60">
        <v>0.65</v>
      </c>
      <c r="AC238" s="60">
        <v>0.65</v>
      </c>
      <c r="AD238" s="60">
        <v>0.65</v>
      </c>
      <c r="AE238" s="61">
        <v>0.65</v>
      </c>
      <c r="AF238" s="60">
        <v>0.51680000000000004</v>
      </c>
      <c r="AG238" s="389">
        <v>0.51656250000000004</v>
      </c>
      <c r="AH238" s="59">
        <v>0.56666666666666665</v>
      </c>
      <c r="AI238" s="60">
        <v>0.56999999999999995</v>
      </c>
      <c r="AJ238" s="60">
        <v>0.56666666666666665</v>
      </c>
      <c r="AK238" s="61">
        <v>0.56666666666666665</v>
      </c>
      <c r="AL238" s="1143">
        <v>0.57999999999999996</v>
      </c>
      <c r="AM238" s="60">
        <v>0.57999999999999996</v>
      </c>
      <c r="AN238" s="60">
        <v>0.57999999999999996</v>
      </c>
      <c r="AO238" s="60">
        <v>0.57999999999999996</v>
      </c>
      <c r="AP238" s="61">
        <v>0.57999999999999996</v>
      </c>
      <c r="AQ238" s="1143">
        <v>0.57999999999999996</v>
      </c>
      <c r="AR238" s="1133">
        <v>0.57999999999999996</v>
      </c>
      <c r="AS238" s="1133">
        <v>0.57999999999999996</v>
      </c>
      <c r="AT238" s="1133">
        <v>0.57999999999999996</v>
      </c>
      <c r="AU238" s="1149">
        <v>0.57999999999999996</v>
      </c>
      <c r="AV238" s="1143">
        <v>0.65</v>
      </c>
      <c r="AW238" s="1133">
        <v>0.65</v>
      </c>
      <c r="AX238" s="1133">
        <v>0.65</v>
      </c>
      <c r="AY238" s="1133">
        <v>0.65</v>
      </c>
      <c r="AZ238" s="1134">
        <v>0.65</v>
      </c>
      <c r="BA238" s="1143">
        <v>0.65</v>
      </c>
      <c r="BB238" s="1133">
        <v>0.65</v>
      </c>
      <c r="BC238" s="1133">
        <v>0.65</v>
      </c>
      <c r="BD238" s="1133">
        <v>0.65</v>
      </c>
      <c r="BE238" s="1149">
        <v>0.65</v>
      </c>
      <c r="BF238" s="1143">
        <v>0.56669999999999998</v>
      </c>
      <c r="BG238" s="1133">
        <v>0.56669999999999998</v>
      </c>
      <c r="BH238" s="1133">
        <v>0.56669999999999998</v>
      </c>
      <c r="BI238" s="1133">
        <v>0.56669999999999998</v>
      </c>
      <c r="BJ238" s="1134">
        <v>0.56669999999999998</v>
      </c>
      <c r="DT238" s="7"/>
      <c r="DU238" s="7"/>
      <c r="DV238" s="7"/>
      <c r="DW238" s="7"/>
    </row>
    <row r="239" spans="1:127" s="12" customFormat="1" ht="15" customHeight="1" x14ac:dyDescent="0.3">
      <c r="A239" s="185" t="s">
        <v>10</v>
      </c>
      <c r="B239" s="184" t="s">
        <v>41</v>
      </c>
      <c r="C239" s="188" t="s">
        <v>156</v>
      </c>
      <c r="D239" s="200" t="s">
        <v>152</v>
      </c>
      <c r="E239" s="318">
        <f t="shared" si="245"/>
        <v>1</v>
      </c>
      <c r="F239" s="162">
        <f t="shared" si="246"/>
        <v>0</v>
      </c>
      <c r="G239" s="805">
        <f t="shared" si="247"/>
        <v>1</v>
      </c>
      <c r="H239" s="806">
        <f t="shared" si="248"/>
        <v>1</v>
      </c>
      <c r="I239" s="71">
        <v>1</v>
      </c>
      <c r="J239" s="69">
        <v>1</v>
      </c>
      <c r="K239" s="69">
        <v>1</v>
      </c>
      <c r="L239" s="69">
        <v>1</v>
      </c>
      <c r="M239" s="69">
        <v>1</v>
      </c>
      <c r="N239" s="69">
        <v>1</v>
      </c>
      <c r="O239" s="69">
        <v>1</v>
      </c>
      <c r="P239" s="126">
        <v>1</v>
      </c>
      <c r="Q239" s="71">
        <v>1</v>
      </c>
      <c r="R239" s="69">
        <v>1</v>
      </c>
      <c r="S239" s="69">
        <v>1</v>
      </c>
      <c r="T239" s="69">
        <v>1</v>
      </c>
      <c r="U239" s="70">
        <v>1</v>
      </c>
      <c r="V239" s="71">
        <v>1</v>
      </c>
      <c r="W239" s="69">
        <v>1</v>
      </c>
      <c r="X239" s="69">
        <v>1</v>
      </c>
      <c r="Y239" s="69">
        <v>1</v>
      </c>
      <c r="Z239" s="126">
        <v>1</v>
      </c>
      <c r="AA239" s="71">
        <v>1</v>
      </c>
      <c r="AB239" s="69">
        <v>1</v>
      </c>
      <c r="AC239" s="69">
        <v>1</v>
      </c>
      <c r="AD239" s="69">
        <v>1</v>
      </c>
      <c r="AE239" s="70">
        <v>1</v>
      </c>
      <c r="AF239" s="69">
        <v>1</v>
      </c>
      <c r="AG239" s="126">
        <v>1</v>
      </c>
      <c r="AH239" s="71">
        <v>1</v>
      </c>
      <c r="AI239" s="69">
        <v>1</v>
      </c>
      <c r="AJ239" s="69">
        <v>1</v>
      </c>
      <c r="AK239" s="70">
        <v>1</v>
      </c>
      <c r="AL239" s="1144">
        <v>1</v>
      </c>
      <c r="AM239" s="69">
        <v>1</v>
      </c>
      <c r="AN239" s="69">
        <v>1</v>
      </c>
      <c r="AO239" s="69">
        <v>1</v>
      </c>
      <c r="AP239" s="70">
        <v>1</v>
      </c>
      <c r="AQ239" s="1144">
        <v>1</v>
      </c>
      <c r="AR239" s="1135">
        <v>1</v>
      </c>
      <c r="AS239" s="1135">
        <v>1</v>
      </c>
      <c r="AT239" s="1135">
        <v>1</v>
      </c>
      <c r="AU239" s="1150">
        <v>1</v>
      </c>
      <c r="AV239" s="1144">
        <v>1</v>
      </c>
      <c r="AW239" s="1135">
        <v>1</v>
      </c>
      <c r="AX239" s="1135">
        <v>1</v>
      </c>
      <c r="AY239" s="1135">
        <v>1</v>
      </c>
      <c r="AZ239" s="1136">
        <v>1</v>
      </c>
      <c r="BA239" s="1144">
        <v>1</v>
      </c>
      <c r="BB239" s="1135">
        <v>1</v>
      </c>
      <c r="BC239" s="1135">
        <v>1</v>
      </c>
      <c r="BD239" s="1135">
        <v>1</v>
      </c>
      <c r="BE239" s="1150">
        <v>1</v>
      </c>
      <c r="BF239" s="1144">
        <v>1</v>
      </c>
      <c r="BG239" s="1135">
        <v>1</v>
      </c>
      <c r="BH239" s="1135">
        <v>1</v>
      </c>
      <c r="BI239" s="1135">
        <v>1</v>
      </c>
      <c r="BJ239" s="1136">
        <v>1</v>
      </c>
      <c r="DT239" s="6"/>
      <c r="DU239" s="6"/>
      <c r="DV239" s="6"/>
      <c r="DW239" s="6"/>
    </row>
    <row r="240" spans="1:127" s="770" customFormat="1" ht="15" customHeight="1" x14ac:dyDescent="0.3">
      <c r="A240" s="740" t="s">
        <v>50</v>
      </c>
      <c r="B240" s="184" t="s">
        <v>42</v>
      </c>
      <c r="C240" s="741" t="s">
        <v>95</v>
      </c>
      <c r="D240" s="742" t="s">
        <v>5</v>
      </c>
      <c r="E240" s="217">
        <f t="shared" si="245"/>
        <v>21.93148148148148</v>
      </c>
      <c r="F240" s="227">
        <f t="shared" si="246"/>
        <v>9.6408093278463625</v>
      </c>
      <c r="G240" s="227">
        <f t="shared" si="247"/>
        <v>10</v>
      </c>
      <c r="H240" s="228">
        <f t="shared" si="248"/>
        <v>64</v>
      </c>
      <c r="I240" s="751">
        <v>12</v>
      </c>
      <c r="J240" s="752">
        <v>15</v>
      </c>
      <c r="K240" s="752">
        <v>20</v>
      </c>
      <c r="L240" s="752">
        <v>25</v>
      </c>
      <c r="M240" s="752">
        <v>32</v>
      </c>
      <c r="N240" s="752">
        <v>36</v>
      </c>
      <c r="O240" s="752">
        <v>48</v>
      </c>
      <c r="P240" s="769">
        <v>56</v>
      </c>
      <c r="Q240" s="743">
        <v>10</v>
      </c>
      <c r="R240" s="744">
        <v>12</v>
      </c>
      <c r="S240" s="744">
        <v>14</v>
      </c>
      <c r="T240" s="744">
        <v>16</v>
      </c>
      <c r="U240" s="768">
        <v>18</v>
      </c>
      <c r="V240" s="751">
        <v>10.3</v>
      </c>
      <c r="W240" s="752">
        <v>12</v>
      </c>
      <c r="X240" s="752">
        <v>14</v>
      </c>
      <c r="Y240" s="752">
        <v>16</v>
      </c>
      <c r="Z240" s="769">
        <v>18</v>
      </c>
      <c r="AA240" s="751">
        <v>10</v>
      </c>
      <c r="AB240" s="752">
        <v>12</v>
      </c>
      <c r="AC240" s="752">
        <v>14</v>
      </c>
      <c r="AD240" s="752">
        <v>16</v>
      </c>
      <c r="AE240" s="768">
        <v>18</v>
      </c>
      <c r="AF240" s="752">
        <v>25</v>
      </c>
      <c r="AG240" s="769">
        <v>32</v>
      </c>
      <c r="AH240" s="751">
        <v>41</v>
      </c>
      <c r="AI240" s="752">
        <v>49</v>
      </c>
      <c r="AJ240" s="752">
        <v>55</v>
      </c>
      <c r="AK240" s="768">
        <v>64</v>
      </c>
      <c r="AL240" s="1156">
        <v>20</v>
      </c>
      <c r="AM240" s="752">
        <v>22</v>
      </c>
      <c r="AN240" s="752">
        <v>25</v>
      </c>
      <c r="AO240" s="752">
        <v>28</v>
      </c>
      <c r="AP240" s="768">
        <v>32</v>
      </c>
      <c r="AQ240" s="1156">
        <v>20</v>
      </c>
      <c r="AR240" s="1157">
        <v>22</v>
      </c>
      <c r="AS240" s="1157">
        <v>25</v>
      </c>
      <c r="AT240" s="1157">
        <v>28</v>
      </c>
      <c r="AU240" s="1158">
        <v>32</v>
      </c>
      <c r="AV240" s="1156">
        <v>10</v>
      </c>
      <c r="AW240" s="1157">
        <v>12</v>
      </c>
      <c r="AX240" s="1157">
        <v>14</v>
      </c>
      <c r="AY240" s="1157">
        <v>16</v>
      </c>
      <c r="AZ240" s="1159">
        <v>18</v>
      </c>
      <c r="BA240" s="1156">
        <v>10</v>
      </c>
      <c r="BB240" s="1157">
        <v>12</v>
      </c>
      <c r="BC240" s="1157">
        <v>14</v>
      </c>
      <c r="BD240" s="1157">
        <v>16</v>
      </c>
      <c r="BE240" s="1158">
        <v>18</v>
      </c>
      <c r="BF240" s="1156">
        <v>10</v>
      </c>
      <c r="BG240" s="1157">
        <v>12</v>
      </c>
      <c r="BH240" s="1157">
        <v>14</v>
      </c>
      <c r="BI240" s="1157">
        <v>16</v>
      </c>
      <c r="BJ240" s="1159">
        <v>18</v>
      </c>
      <c r="DT240" s="6"/>
      <c r="DU240" s="6"/>
      <c r="DV240" s="6"/>
      <c r="DW240" s="6"/>
    </row>
    <row r="241" spans="1:127" s="12" customFormat="1" ht="15" customHeight="1" x14ac:dyDescent="0.3">
      <c r="A241" s="185" t="s">
        <v>51</v>
      </c>
      <c r="B241" s="184" t="s">
        <v>43</v>
      </c>
      <c r="C241" s="188" t="s">
        <v>95</v>
      </c>
      <c r="D241" s="198" t="s">
        <v>47</v>
      </c>
      <c r="E241" s="318">
        <f t="shared" si="245"/>
        <v>18.646481481481484</v>
      </c>
      <c r="F241" s="162">
        <f t="shared" si="246"/>
        <v>8.1913648834019206</v>
      </c>
      <c r="G241" s="162">
        <f t="shared" si="247"/>
        <v>8.5</v>
      </c>
      <c r="H241" s="163">
        <f t="shared" si="248"/>
        <v>54.4</v>
      </c>
      <c r="I241" s="132">
        <v>10.199999999999999</v>
      </c>
      <c r="J241" s="314">
        <v>12.75</v>
      </c>
      <c r="K241" s="314">
        <v>17</v>
      </c>
      <c r="L241" s="314">
        <v>21.25</v>
      </c>
      <c r="M241" s="314">
        <v>27.2</v>
      </c>
      <c r="N241" s="314">
        <v>30.599999999999998</v>
      </c>
      <c r="O241" s="314">
        <v>40.799999999999997</v>
      </c>
      <c r="P241" s="126">
        <v>47.6</v>
      </c>
      <c r="Q241" s="132">
        <v>8.5</v>
      </c>
      <c r="R241" s="314">
        <v>10.199999999999999</v>
      </c>
      <c r="S241" s="314">
        <v>11.9</v>
      </c>
      <c r="T241" s="314">
        <v>13.6</v>
      </c>
      <c r="U241" s="86">
        <v>15.299999999999999</v>
      </c>
      <c r="V241" s="132">
        <v>8.7550000000000008</v>
      </c>
      <c r="W241" s="316">
        <v>10.199999999999999</v>
      </c>
      <c r="X241" s="316">
        <v>11.9</v>
      </c>
      <c r="Y241" s="316">
        <v>13.6</v>
      </c>
      <c r="Z241" s="390">
        <v>15.299999999999999</v>
      </c>
      <c r="AA241" s="132">
        <v>8.5</v>
      </c>
      <c r="AB241" s="316">
        <v>10.199999999999999</v>
      </c>
      <c r="AC241" s="316">
        <v>11.9</v>
      </c>
      <c r="AD241" s="316">
        <v>13.6</v>
      </c>
      <c r="AE241" s="63">
        <v>15.299999999999999</v>
      </c>
      <c r="AF241" s="314">
        <v>21.25</v>
      </c>
      <c r="AG241" s="126">
        <v>27.2</v>
      </c>
      <c r="AH241" s="132">
        <v>34.85</v>
      </c>
      <c r="AI241" s="314">
        <v>41.65</v>
      </c>
      <c r="AJ241" s="314">
        <v>46.75</v>
      </c>
      <c r="AK241" s="86">
        <v>54.4</v>
      </c>
      <c r="AL241" s="1145">
        <v>17</v>
      </c>
      <c r="AM241" s="314">
        <v>18.7</v>
      </c>
      <c r="AN241" s="314">
        <v>21.25</v>
      </c>
      <c r="AO241" s="314">
        <v>23.8</v>
      </c>
      <c r="AP241" s="86">
        <v>27.2</v>
      </c>
      <c r="AQ241" s="1145">
        <v>17</v>
      </c>
      <c r="AR241" s="1137">
        <v>18.7</v>
      </c>
      <c r="AS241" s="1137">
        <v>21.25</v>
      </c>
      <c r="AT241" s="1137">
        <v>23.8</v>
      </c>
      <c r="AU241" s="1151">
        <v>27.2</v>
      </c>
      <c r="AV241" s="1145">
        <v>8.5</v>
      </c>
      <c r="AW241" s="1137">
        <v>10.199999999999999</v>
      </c>
      <c r="AX241" s="1137">
        <v>11.9</v>
      </c>
      <c r="AY241" s="1137">
        <v>13.6</v>
      </c>
      <c r="AZ241" s="1138">
        <v>15.299999999999999</v>
      </c>
      <c r="BA241" s="1145">
        <v>8.5</v>
      </c>
      <c r="BB241" s="1137">
        <v>10.199999999999999</v>
      </c>
      <c r="BC241" s="1137">
        <v>11.9</v>
      </c>
      <c r="BD241" s="1137">
        <v>13.6</v>
      </c>
      <c r="BE241" s="1151">
        <v>15.299999999999999</v>
      </c>
      <c r="BF241" s="1145">
        <v>8.7550000000000008</v>
      </c>
      <c r="BG241" s="1137">
        <v>10.199999999999999</v>
      </c>
      <c r="BH241" s="1137">
        <v>11.9</v>
      </c>
      <c r="BI241" s="1137">
        <v>13.6</v>
      </c>
      <c r="BJ241" s="1138">
        <v>15.299999999999999</v>
      </c>
      <c r="DT241" s="6"/>
      <c r="DU241" s="6"/>
      <c r="DV241" s="6"/>
      <c r="DW241" s="6"/>
    </row>
    <row r="242" spans="1:127" s="12" customFormat="1" ht="15" customHeight="1" x14ac:dyDescent="0.3">
      <c r="A242" s="185" t="s">
        <v>12</v>
      </c>
      <c r="B242" s="184" t="s">
        <v>11</v>
      </c>
      <c r="C242" s="188" t="s">
        <v>96</v>
      </c>
      <c r="D242" s="200"/>
      <c r="E242" s="807">
        <f t="shared" si="245"/>
        <v>20</v>
      </c>
      <c r="F242" s="162">
        <f t="shared" si="246"/>
        <v>0</v>
      </c>
      <c r="G242" s="805">
        <f t="shared" si="247"/>
        <v>20</v>
      </c>
      <c r="H242" s="806">
        <f t="shared" si="248"/>
        <v>20</v>
      </c>
      <c r="I242" s="71">
        <v>20</v>
      </c>
      <c r="J242" s="69">
        <v>20</v>
      </c>
      <c r="K242" s="69">
        <v>20</v>
      </c>
      <c r="L242" s="69">
        <v>20</v>
      </c>
      <c r="M242" s="69">
        <v>20</v>
      </c>
      <c r="N242" s="69">
        <v>20</v>
      </c>
      <c r="O242" s="69">
        <v>20</v>
      </c>
      <c r="P242" s="126">
        <v>20</v>
      </c>
      <c r="Q242" s="71">
        <v>20</v>
      </c>
      <c r="R242" s="69">
        <v>20</v>
      </c>
      <c r="S242" s="69">
        <v>20</v>
      </c>
      <c r="T242" s="69">
        <v>20</v>
      </c>
      <c r="U242" s="70">
        <v>20</v>
      </c>
      <c r="V242" s="71">
        <v>20</v>
      </c>
      <c r="W242" s="69">
        <v>20</v>
      </c>
      <c r="X242" s="69">
        <v>20</v>
      </c>
      <c r="Y242" s="69">
        <v>20</v>
      </c>
      <c r="Z242" s="126">
        <v>20</v>
      </c>
      <c r="AA242" s="71">
        <v>20</v>
      </c>
      <c r="AB242" s="69">
        <v>20</v>
      </c>
      <c r="AC242" s="69">
        <v>20</v>
      </c>
      <c r="AD242" s="69">
        <v>20</v>
      </c>
      <c r="AE242" s="70">
        <v>20</v>
      </c>
      <c r="AF242" s="69">
        <v>20</v>
      </c>
      <c r="AG242" s="126">
        <v>20</v>
      </c>
      <c r="AH242" s="71">
        <v>20</v>
      </c>
      <c r="AI242" s="69">
        <v>20</v>
      </c>
      <c r="AJ242" s="69">
        <v>20</v>
      </c>
      <c r="AK242" s="70">
        <v>20</v>
      </c>
      <c r="AL242" s="1144">
        <v>20</v>
      </c>
      <c r="AM242" s="69">
        <v>20</v>
      </c>
      <c r="AN242" s="69">
        <v>20</v>
      </c>
      <c r="AO242" s="69">
        <v>20</v>
      </c>
      <c r="AP242" s="70">
        <v>20</v>
      </c>
      <c r="AQ242" s="1144">
        <v>20</v>
      </c>
      <c r="AR242" s="1135">
        <v>20</v>
      </c>
      <c r="AS242" s="1135">
        <v>20</v>
      </c>
      <c r="AT242" s="1135">
        <v>20</v>
      </c>
      <c r="AU242" s="1150">
        <v>20</v>
      </c>
      <c r="AV242" s="1144">
        <v>20</v>
      </c>
      <c r="AW242" s="1135">
        <v>20</v>
      </c>
      <c r="AX242" s="1135">
        <v>20</v>
      </c>
      <c r="AY242" s="1135">
        <v>20</v>
      </c>
      <c r="AZ242" s="1136">
        <v>20</v>
      </c>
      <c r="BA242" s="1144">
        <v>20</v>
      </c>
      <c r="BB242" s="1135">
        <v>20</v>
      </c>
      <c r="BC242" s="1135">
        <v>20</v>
      </c>
      <c r="BD242" s="1135">
        <v>20</v>
      </c>
      <c r="BE242" s="1150">
        <v>20</v>
      </c>
      <c r="BF242" s="1144">
        <v>20</v>
      </c>
      <c r="BG242" s="1135">
        <v>20</v>
      </c>
      <c r="BH242" s="1135">
        <v>20</v>
      </c>
      <c r="BI242" s="1135">
        <v>20</v>
      </c>
      <c r="BJ242" s="1136">
        <v>20</v>
      </c>
      <c r="DT242" s="6"/>
      <c r="DU242" s="6"/>
      <c r="DV242" s="6"/>
      <c r="DW242" s="6"/>
    </row>
    <row r="243" spans="1:127" s="12" customFormat="1" ht="15" customHeight="1" x14ac:dyDescent="0.3">
      <c r="A243" s="185" t="s">
        <v>54</v>
      </c>
      <c r="B243" s="184" t="s">
        <v>44</v>
      </c>
      <c r="C243" s="188" t="s">
        <v>13</v>
      </c>
      <c r="D243" s="205" t="s">
        <v>145</v>
      </c>
      <c r="E243" s="533"/>
      <c r="F243" s="166"/>
      <c r="G243" s="166"/>
      <c r="H243" s="167"/>
      <c r="I243" s="1216" t="s">
        <v>428</v>
      </c>
      <c r="J243" s="1227"/>
      <c r="K243" s="1227"/>
      <c r="L243" s="1227"/>
      <c r="M243" s="1227"/>
      <c r="N243" s="1227"/>
      <c r="O243" s="1227"/>
      <c r="P243" s="1227"/>
      <c r="Q243" s="1216" t="s">
        <v>721</v>
      </c>
      <c r="R243" s="1227"/>
      <c r="S243" s="1227"/>
      <c r="T243" s="1227"/>
      <c r="U243" s="1217"/>
      <c r="V243" s="1216" t="s">
        <v>194</v>
      </c>
      <c r="W243" s="1227"/>
      <c r="X243" s="1227"/>
      <c r="Y243" s="1227"/>
      <c r="Z243" s="1217"/>
      <c r="AA243" s="1216" t="s">
        <v>428</v>
      </c>
      <c r="AB243" s="1227"/>
      <c r="AC243" s="1227"/>
      <c r="AD243" s="1227"/>
      <c r="AE243" s="1217"/>
      <c r="AF243" s="1216" t="s">
        <v>428</v>
      </c>
      <c r="AG243" s="1217"/>
      <c r="AH243" s="1216" t="s">
        <v>428</v>
      </c>
      <c r="AI243" s="1227"/>
      <c r="AJ243" s="1227"/>
      <c r="AK243" s="1217"/>
      <c r="AL243" s="1422" t="s">
        <v>721</v>
      </c>
      <c r="AM243" s="1423"/>
      <c r="AN243" s="1423"/>
      <c r="AO243" s="1423"/>
      <c r="AP243" s="1424"/>
      <c r="AQ243" s="1407" t="s">
        <v>721</v>
      </c>
      <c r="AR243" s="1408"/>
      <c r="AS243" s="1408"/>
      <c r="AT243" s="1408"/>
      <c r="AU243" s="1409"/>
      <c r="AV243" s="1407" t="s">
        <v>721</v>
      </c>
      <c r="AW243" s="1408"/>
      <c r="AX243" s="1408"/>
      <c r="AY243" s="1408"/>
      <c r="AZ243" s="1409"/>
      <c r="BA243" s="1407" t="s">
        <v>721</v>
      </c>
      <c r="BB243" s="1408"/>
      <c r="BC243" s="1408"/>
      <c r="BD243" s="1408"/>
      <c r="BE243" s="1408"/>
      <c r="BF243" s="1407" t="s">
        <v>939</v>
      </c>
      <c r="BG243" s="1408"/>
      <c r="BH243" s="1408"/>
      <c r="BI243" s="1408"/>
      <c r="BJ243" s="1409"/>
      <c r="DT243" s="6"/>
      <c r="DU243" s="6"/>
      <c r="DV243" s="6"/>
      <c r="DW243" s="6"/>
    </row>
    <row r="244" spans="1:127" s="12" customFormat="1" ht="15" customHeight="1" x14ac:dyDescent="0.3">
      <c r="A244" s="185" t="s">
        <v>52</v>
      </c>
      <c r="B244" s="184" t="s">
        <v>45</v>
      </c>
      <c r="C244" s="188" t="s">
        <v>93</v>
      </c>
      <c r="D244" s="198" t="s">
        <v>15</v>
      </c>
      <c r="E244" s="533">
        <f>AVERAGE(I244:XY244)</f>
        <v>7.3166666666666602E-2</v>
      </c>
      <c r="F244" s="166">
        <f>AVEDEV(I244:BV244)</f>
        <v>1.6851851851851826E-2</v>
      </c>
      <c r="G244" s="166">
        <f t="shared" ref="G244:G245" si="249">MIN(I244:XY244)</f>
        <v>5.3999999999999999E-2</v>
      </c>
      <c r="H244" s="167">
        <f t="shared" ref="H244:H245" si="250">MAX(I244:XY244)</f>
        <v>0.10100000000000001</v>
      </c>
      <c r="I244" s="64">
        <v>0.08</v>
      </c>
      <c r="J244" s="315">
        <v>0.08</v>
      </c>
      <c r="K244" s="315">
        <v>0.08</v>
      </c>
      <c r="L244" s="69">
        <v>9.0999999999999998E-2</v>
      </c>
      <c r="M244" s="69">
        <v>9.0999999999999998E-2</v>
      </c>
      <c r="N244" s="69">
        <v>0.10100000000000001</v>
      </c>
      <c r="O244" s="69">
        <v>0.10100000000000001</v>
      </c>
      <c r="P244" s="126">
        <v>0.10100000000000001</v>
      </c>
      <c r="Q244" s="64">
        <v>5.3999999999999999E-2</v>
      </c>
      <c r="R244" s="65">
        <v>5.3999999999999999E-2</v>
      </c>
      <c r="S244" s="65">
        <v>5.3999999999999999E-2</v>
      </c>
      <c r="T244" s="65">
        <v>5.3999999999999999E-2</v>
      </c>
      <c r="U244" s="70">
        <v>5.3999999999999999E-2</v>
      </c>
      <c r="V244" s="71">
        <v>6.6000000000000003E-2</v>
      </c>
      <c r="W244" s="69">
        <v>6.6000000000000003E-2</v>
      </c>
      <c r="X244" s="69">
        <v>6.6000000000000003E-2</v>
      </c>
      <c r="Y244" s="69">
        <v>6.6000000000000003E-2</v>
      </c>
      <c r="Z244" s="126">
        <v>6.6000000000000003E-2</v>
      </c>
      <c r="AA244" s="71">
        <v>5.3999999999999999E-2</v>
      </c>
      <c r="AB244" s="69">
        <v>5.3999999999999999E-2</v>
      </c>
      <c r="AC244" s="69">
        <v>5.3999999999999999E-2</v>
      </c>
      <c r="AD244" s="69">
        <v>5.3999999999999999E-2</v>
      </c>
      <c r="AE244" s="70">
        <v>5.3999999999999999E-2</v>
      </c>
      <c r="AF244" s="69">
        <v>9.0999999999999998E-2</v>
      </c>
      <c r="AG244" s="126">
        <v>9.0999999999999998E-2</v>
      </c>
      <c r="AH244" s="71">
        <v>0.10100000000000001</v>
      </c>
      <c r="AI244" s="69">
        <v>0.10100000000000001</v>
      </c>
      <c r="AJ244" s="69">
        <v>0.10100000000000001</v>
      </c>
      <c r="AK244" s="70">
        <v>0.10100000000000001</v>
      </c>
      <c r="AL244" s="1142">
        <v>0.09</v>
      </c>
      <c r="AM244" s="65">
        <v>0.09</v>
      </c>
      <c r="AN244" s="65">
        <v>0.09</v>
      </c>
      <c r="AO244" s="65">
        <v>0.09</v>
      </c>
      <c r="AP244" s="66">
        <v>0.09</v>
      </c>
      <c r="AQ244" s="1142">
        <v>0.09</v>
      </c>
      <c r="AR244" s="1131">
        <v>0.09</v>
      </c>
      <c r="AS244" s="1131">
        <v>0.09</v>
      </c>
      <c r="AT244" s="1131">
        <v>0.09</v>
      </c>
      <c r="AU244" s="1148">
        <v>0.09</v>
      </c>
      <c r="AV244" s="1142">
        <v>5.3999999999999999E-2</v>
      </c>
      <c r="AW244" s="1131">
        <v>5.3999999999999999E-2</v>
      </c>
      <c r="AX244" s="1131">
        <v>5.3999999999999999E-2</v>
      </c>
      <c r="AY244" s="1131">
        <v>5.3999999999999999E-2</v>
      </c>
      <c r="AZ244" s="1132">
        <v>5.3999999999999999E-2</v>
      </c>
      <c r="BA244" s="1142">
        <v>5.3999999999999999E-2</v>
      </c>
      <c r="BB244" s="1131">
        <v>5.3999999999999999E-2</v>
      </c>
      <c r="BC244" s="1131">
        <v>5.3999999999999999E-2</v>
      </c>
      <c r="BD244" s="1131">
        <v>5.3999999999999999E-2</v>
      </c>
      <c r="BE244" s="1148">
        <v>5.3999999999999999E-2</v>
      </c>
      <c r="BF244" s="1142">
        <v>6.6000000000000003E-2</v>
      </c>
      <c r="BG244" s="1131">
        <v>6.6000000000000003E-2</v>
      </c>
      <c r="BH244" s="1131">
        <v>6.6000000000000003E-2</v>
      </c>
      <c r="BI244" s="1131">
        <v>6.6000000000000003E-2</v>
      </c>
      <c r="BJ244" s="1132">
        <v>6.6000000000000003E-2</v>
      </c>
      <c r="DT244" s="6"/>
      <c r="DU244" s="6"/>
      <c r="DV244" s="6"/>
      <c r="DW244" s="6"/>
    </row>
    <row r="245" spans="1:127" s="12" customFormat="1" ht="15" customHeight="1" x14ac:dyDescent="0.3">
      <c r="A245" s="185" t="s">
        <v>16</v>
      </c>
      <c r="B245" s="184" t="s">
        <v>46</v>
      </c>
      <c r="C245" s="188" t="s">
        <v>92</v>
      </c>
      <c r="D245" s="198" t="s">
        <v>5</v>
      </c>
      <c r="E245" s="807">
        <f>AVERAGE(I245:XY245)</f>
        <v>77.364734299516911</v>
      </c>
      <c r="F245" s="805">
        <f>AVEDEV(I245:BV245)</f>
        <v>35.08167829665414</v>
      </c>
      <c r="G245" s="805">
        <f t="shared" si="249"/>
        <v>28.456521739130437</v>
      </c>
      <c r="H245" s="806">
        <f t="shared" si="250"/>
        <v>225</v>
      </c>
      <c r="I245" s="71">
        <v>60</v>
      </c>
      <c r="J245" s="69">
        <v>77</v>
      </c>
      <c r="K245" s="69">
        <v>94</v>
      </c>
      <c r="L245" s="69">
        <v>114</v>
      </c>
      <c r="M245" s="69">
        <v>143</v>
      </c>
      <c r="N245" s="69">
        <v>106</v>
      </c>
      <c r="O245" s="69">
        <v>154</v>
      </c>
      <c r="P245" s="126">
        <v>175</v>
      </c>
      <c r="Q245" s="71">
        <v>33</v>
      </c>
      <c r="R245" s="69">
        <v>34</v>
      </c>
      <c r="S245" s="69">
        <v>36</v>
      </c>
      <c r="T245" s="69">
        <v>37</v>
      </c>
      <c r="U245" s="70">
        <v>54</v>
      </c>
      <c r="V245" s="117">
        <v>28.456521739130437</v>
      </c>
      <c r="W245" s="152">
        <v>32.336956521739133</v>
      </c>
      <c r="X245" s="152">
        <v>36.902173913043477</v>
      </c>
      <c r="Y245" s="152">
        <v>41.467391304347828</v>
      </c>
      <c r="Z245" s="671">
        <v>46.032608695652172</v>
      </c>
      <c r="AA245" s="71">
        <v>33</v>
      </c>
      <c r="AB245" s="69">
        <v>34</v>
      </c>
      <c r="AC245" s="69">
        <v>36</v>
      </c>
      <c r="AD245" s="69">
        <v>37</v>
      </c>
      <c r="AE245" s="70">
        <v>39</v>
      </c>
      <c r="AF245" s="152">
        <v>91.5</v>
      </c>
      <c r="AG245" s="126">
        <v>112</v>
      </c>
      <c r="AH245" s="71">
        <v>146</v>
      </c>
      <c r="AI245" s="69">
        <v>173</v>
      </c>
      <c r="AJ245" s="69">
        <v>194</v>
      </c>
      <c r="AK245" s="70">
        <v>225</v>
      </c>
      <c r="AL245" s="1144">
        <v>102</v>
      </c>
      <c r="AM245" s="69">
        <v>51</v>
      </c>
      <c r="AN245" s="69">
        <v>58</v>
      </c>
      <c r="AO245" s="69">
        <v>64</v>
      </c>
      <c r="AP245" s="70">
        <v>74</v>
      </c>
      <c r="AQ245" s="1144">
        <v>90</v>
      </c>
      <c r="AR245" s="1135">
        <v>93</v>
      </c>
      <c r="AS245" s="1135">
        <v>100</v>
      </c>
      <c r="AT245" s="1135">
        <v>106</v>
      </c>
      <c r="AU245" s="1150">
        <v>115</v>
      </c>
      <c r="AV245" s="1144">
        <v>43</v>
      </c>
      <c r="AW245" s="1135">
        <v>52</v>
      </c>
      <c r="AX245" s="1135">
        <v>62</v>
      </c>
      <c r="AY245" s="1135">
        <v>71</v>
      </c>
      <c r="AZ245" s="1136">
        <v>80</v>
      </c>
      <c r="BA245" s="1144">
        <v>41</v>
      </c>
      <c r="BB245" s="1135">
        <v>51</v>
      </c>
      <c r="BC245" s="1135">
        <v>61</v>
      </c>
      <c r="BD245" s="1135">
        <v>71</v>
      </c>
      <c r="BE245" s="1150">
        <v>81</v>
      </c>
      <c r="BF245" s="1153">
        <v>43</v>
      </c>
      <c r="BG245" s="1154">
        <v>50</v>
      </c>
      <c r="BH245" s="1154">
        <v>58</v>
      </c>
      <c r="BI245" s="1154">
        <v>65</v>
      </c>
      <c r="BJ245" s="1155">
        <v>73</v>
      </c>
      <c r="DT245" s="6"/>
      <c r="DU245" s="6"/>
      <c r="DV245" s="6"/>
      <c r="DW245" s="6"/>
    </row>
    <row r="246" spans="1:127" s="12" customFormat="1" ht="15" customHeight="1" thickBot="1" x14ac:dyDescent="0.35">
      <c r="A246" s="186" t="s">
        <v>154</v>
      </c>
      <c r="B246" s="187"/>
      <c r="C246" s="37" t="s">
        <v>92</v>
      </c>
      <c r="D246" s="201"/>
      <c r="E246" s="320"/>
      <c r="F246" s="323"/>
      <c r="G246" s="610"/>
      <c r="H246" s="611"/>
      <c r="I246" s="139" t="s">
        <v>17</v>
      </c>
      <c r="J246" s="133" t="s">
        <v>17</v>
      </c>
      <c r="K246" s="133" t="s">
        <v>17</v>
      </c>
      <c r="L246" s="133" t="s">
        <v>17</v>
      </c>
      <c r="M246" s="133" t="s">
        <v>17</v>
      </c>
      <c r="N246" s="133" t="s">
        <v>17</v>
      </c>
      <c r="O246" s="133" t="s">
        <v>17</v>
      </c>
      <c r="P246" s="128" t="s">
        <v>17</v>
      </c>
      <c r="Q246" s="139" t="s">
        <v>17</v>
      </c>
      <c r="R246" s="133" t="s">
        <v>17</v>
      </c>
      <c r="S246" s="133" t="s">
        <v>17</v>
      </c>
      <c r="T246" s="133" t="s">
        <v>17</v>
      </c>
      <c r="U246" s="147" t="s">
        <v>17</v>
      </c>
      <c r="V246" s="139" t="s">
        <v>17</v>
      </c>
      <c r="W246" s="133" t="s">
        <v>17</v>
      </c>
      <c r="X246" s="133" t="s">
        <v>17</v>
      </c>
      <c r="Y246" s="133" t="s">
        <v>17</v>
      </c>
      <c r="Z246" s="128" t="s">
        <v>17</v>
      </c>
      <c r="AA246" s="139" t="s">
        <v>17</v>
      </c>
      <c r="AB246" s="133" t="s">
        <v>17</v>
      </c>
      <c r="AC246" s="133" t="s">
        <v>17</v>
      </c>
      <c r="AD246" s="133" t="s">
        <v>17</v>
      </c>
      <c r="AE246" s="75" t="s">
        <v>17</v>
      </c>
      <c r="AF246" s="133" t="s">
        <v>17</v>
      </c>
      <c r="AG246" s="128" t="s">
        <v>17</v>
      </c>
      <c r="AH246" s="139" t="s">
        <v>17</v>
      </c>
      <c r="AI246" s="133" t="s">
        <v>17</v>
      </c>
      <c r="AJ246" s="40" t="s">
        <v>17</v>
      </c>
      <c r="AK246" s="147" t="s">
        <v>17</v>
      </c>
      <c r="AL246" s="1146" t="s">
        <v>17</v>
      </c>
      <c r="AM246" s="133" t="s">
        <v>17</v>
      </c>
      <c r="AN246" s="133" t="s">
        <v>17</v>
      </c>
      <c r="AO246" s="40" t="s">
        <v>17</v>
      </c>
      <c r="AP246" s="147" t="s">
        <v>17</v>
      </c>
      <c r="AQ246" s="1146" t="s">
        <v>17</v>
      </c>
      <c r="AR246" s="1139" t="s">
        <v>17</v>
      </c>
      <c r="AS246" s="1139" t="s">
        <v>17</v>
      </c>
      <c r="AT246" s="1139" t="s">
        <v>17</v>
      </c>
      <c r="AU246" s="1152" t="s">
        <v>17</v>
      </c>
      <c r="AV246" s="1146" t="s">
        <v>17</v>
      </c>
      <c r="AW246" s="1139" t="s">
        <v>17</v>
      </c>
      <c r="AX246" s="1139" t="s">
        <v>17</v>
      </c>
      <c r="AY246" s="1139" t="s">
        <v>17</v>
      </c>
      <c r="AZ246" s="1140" t="s">
        <v>17</v>
      </c>
      <c r="BA246" s="1146" t="s">
        <v>17</v>
      </c>
      <c r="BB246" s="1139" t="s">
        <v>17</v>
      </c>
      <c r="BC246" s="1139" t="s">
        <v>17</v>
      </c>
      <c r="BD246" s="1139" t="s">
        <v>17</v>
      </c>
      <c r="BE246" s="1152" t="s">
        <v>17</v>
      </c>
      <c r="BF246" s="1146" t="s">
        <v>17</v>
      </c>
      <c r="BG246" s="1139" t="s">
        <v>17</v>
      </c>
      <c r="BH246" s="1139" t="s">
        <v>17</v>
      </c>
      <c r="BI246" s="1139" t="s">
        <v>17</v>
      </c>
      <c r="BJ246" s="1140" t="s">
        <v>17</v>
      </c>
      <c r="DT246" s="9"/>
      <c r="DU246" s="9"/>
      <c r="DV246" s="9"/>
      <c r="DW246" s="9"/>
    </row>
    <row r="247" spans="1:127" s="12" customFormat="1" ht="15" hidden="1" customHeight="1" x14ac:dyDescent="0.3">
      <c r="A247" s="1237" t="s">
        <v>103</v>
      </c>
      <c r="B247" s="1242" t="s">
        <v>179</v>
      </c>
      <c r="C247" s="1243"/>
      <c r="D247" s="1243"/>
      <c r="E247" s="286" t="e">
        <f>AVERAGE(I247:BC247)</f>
        <v>#REF!</v>
      </c>
      <c r="F247" s="726"/>
      <c r="G247" s="287" t="e">
        <f>MIN(I247:BC247)</f>
        <v>#REF!</v>
      </c>
      <c r="H247" s="347" t="e">
        <f>MAX(I247:BC247)</f>
        <v>#REF!</v>
      </c>
      <c r="I247" s="33">
        <f>0.02+(0.02*I240)</f>
        <v>0.26</v>
      </c>
      <c r="J247" s="35">
        <f t="shared" ref="J247:T247" si="251">0.02+(0.02*J240)</f>
        <v>0.32</v>
      </c>
      <c r="K247" s="35">
        <f t="shared" si="251"/>
        <v>0.42000000000000004</v>
      </c>
      <c r="L247" s="35">
        <f t="shared" si="251"/>
        <v>0.52</v>
      </c>
      <c r="M247" s="35">
        <f t="shared" si="251"/>
        <v>0.66</v>
      </c>
      <c r="N247" s="35">
        <f t="shared" si="251"/>
        <v>0.74</v>
      </c>
      <c r="O247" s="35">
        <f t="shared" si="251"/>
        <v>0.98</v>
      </c>
      <c r="P247" s="36">
        <f t="shared" si="251"/>
        <v>1.1400000000000001</v>
      </c>
      <c r="Q247" s="90">
        <f t="shared" si="251"/>
        <v>0.22</v>
      </c>
      <c r="R247" s="106">
        <f t="shared" si="251"/>
        <v>0.26</v>
      </c>
      <c r="S247" s="106">
        <f t="shared" si="251"/>
        <v>0.30000000000000004</v>
      </c>
      <c r="T247" s="107">
        <f t="shared" si="251"/>
        <v>0.34</v>
      </c>
      <c r="U247" s="90" t="e">
        <f>0.02+(0.02*#REF!)</f>
        <v>#REF!</v>
      </c>
      <c r="V247" s="35" t="e">
        <f>0.02+(0.02*#REF!)</f>
        <v>#REF!</v>
      </c>
      <c r="W247" s="35" t="e">
        <f>0.02+(0.02*#REF!)</f>
        <v>#REF!</v>
      </c>
      <c r="X247" s="35" t="e">
        <f>0.02+(0.02*#REF!)</f>
        <v>#REF!</v>
      </c>
      <c r="Y247" s="36" t="e">
        <f>0.02+(0.02*#REF!)</f>
        <v>#REF!</v>
      </c>
      <c r="Z247" s="33">
        <f t="shared" ref="Z247:AO247" si="252">0.02+(0.02*V240)</f>
        <v>0.22600000000000001</v>
      </c>
      <c r="AA247" s="35">
        <f t="shared" si="252"/>
        <v>0.26</v>
      </c>
      <c r="AB247" s="35">
        <f t="shared" si="252"/>
        <v>0.30000000000000004</v>
      </c>
      <c r="AC247" s="35">
        <f t="shared" si="252"/>
        <v>0.34</v>
      </c>
      <c r="AD247" s="36">
        <f t="shared" si="252"/>
        <v>0.38</v>
      </c>
      <c r="AE247" s="33">
        <f t="shared" si="252"/>
        <v>0.22</v>
      </c>
      <c r="AF247" s="35">
        <f t="shared" si="252"/>
        <v>0.26</v>
      </c>
      <c r="AG247" s="35">
        <f t="shared" si="252"/>
        <v>0.30000000000000004</v>
      </c>
      <c r="AH247" s="35">
        <f t="shared" si="252"/>
        <v>0.34</v>
      </c>
      <c r="AI247" s="36">
        <f t="shared" si="252"/>
        <v>0.38</v>
      </c>
      <c r="AJ247" s="33">
        <f t="shared" si="252"/>
        <v>0.52</v>
      </c>
      <c r="AK247" s="36">
        <f t="shared" si="252"/>
        <v>0.66</v>
      </c>
      <c r="AL247" s="33">
        <f t="shared" si="252"/>
        <v>0.84000000000000008</v>
      </c>
      <c r="AM247" s="38">
        <f t="shared" si="252"/>
        <v>1</v>
      </c>
      <c r="AN247" s="38">
        <f t="shared" si="252"/>
        <v>1.1200000000000001</v>
      </c>
      <c r="AO247" s="366">
        <f t="shared" si="252"/>
        <v>1.3</v>
      </c>
      <c r="DT247" s="6"/>
      <c r="DU247" s="6"/>
      <c r="DV247" s="6"/>
      <c r="DW247" s="6"/>
    </row>
    <row r="248" spans="1:127" s="12" customFormat="1" ht="15" hidden="1" customHeight="1" thickBot="1" x14ac:dyDescent="0.35">
      <c r="A248" s="1238"/>
      <c r="B248" s="1277" t="s">
        <v>180</v>
      </c>
      <c r="C248" s="1278"/>
      <c r="D248" s="1278"/>
      <c r="E248" s="304" t="e">
        <f>AVERAGE(I248:BC248)</f>
        <v>#REF!</v>
      </c>
      <c r="F248" s="727"/>
      <c r="G248" s="305" t="e">
        <f t="shared" ref="G248:G251" si="253">MIN(I248:BC248)</f>
        <v>#REF!</v>
      </c>
      <c r="H248" s="574" t="e">
        <f t="shared" ref="H248:H251" si="254">MAX(I248:BC248)</f>
        <v>#REF!</v>
      </c>
      <c r="I248" s="30">
        <f>10+(10*I240)</f>
        <v>130</v>
      </c>
      <c r="J248" s="32">
        <f t="shared" ref="J248:T248" si="255">10+(10*J240)</f>
        <v>160</v>
      </c>
      <c r="K248" s="32">
        <f t="shared" si="255"/>
        <v>210</v>
      </c>
      <c r="L248" s="32">
        <f t="shared" si="255"/>
        <v>260</v>
      </c>
      <c r="M248" s="32">
        <f t="shared" si="255"/>
        <v>330</v>
      </c>
      <c r="N248" s="32">
        <f t="shared" si="255"/>
        <v>370</v>
      </c>
      <c r="O248" s="32">
        <f t="shared" si="255"/>
        <v>490</v>
      </c>
      <c r="P248" s="31">
        <f t="shared" si="255"/>
        <v>570</v>
      </c>
      <c r="Q248" s="30">
        <f t="shared" si="255"/>
        <v>110</v>
      </c>
      <c r="R248" s="32">
        <f t="shared" si="255"/>
        <v>130</v>
      </c>
      <c r="S248" s="32">
        <f t="shared" si="255"/>
        <v>150</v>
      </c>
      <c r="T248" s="31">
        <f t="shared" si="255"/>
        <v>170</v>
      </c>
      <c r="U248" s="30" t="e">
        <f>10+(10*#REF!)</f>
        <v>#REF!</v>
      </c>
      <c r="V248" s="32" t="e">
        <f>10+(10*#REF!)</f>
        <v>#REF!</v>
      </c>
      <c r="W248" s="32" t="e">
        <f>10+(10*#REF!)</f>
        <v>#REF!</v>
      </c>
      <c r="X248" s="32" t="e">
        <f>10+(10*#REF!)</f>
        <v>#REF!</v>
      </c>
      <c r="Y248" s="31" t="e">
        <f>10+(10*#REF!)</f>
        <v>#REF!</v>
      </c>
      <c r="Z248" s="30">
        <f t="shared" ref="Z248:AO248" si="256">10+(10*V240)</f>
        <v>113</v>
      </c>
      <c r="AA248" s="32">
        <f t="shared" si="256"/>
        <v>130</v>
      </c>
      <c r="AB248" s="32">
        <f t="shared" si="256"/>
        <v>150</v>
      </c>
      <c r="AC248" s="32">
        <f t="shared" si="256"/>
        <v>170</v>
      </c>
      <c r="AD248" s="31">
        <f t="shared" si="256"/>
        <v>190</v>
      </c>
      <c r="AE248" s="30">
        <f t="shared" si="256"/>
        <v>110</v>
      </c>
      <c r="AF248" s="32">
        <f t="shared" si="256"/>
        <v>130</v>
      </c>
      <c r="AG248" s="32">
        <f t="shared" si="256"/>
        <v>150</v>
      </c>
      <c r="AH248" s="32">
        <f t="shared" si="256"/>
        <v>170</v>
      </c>
      <c r="AI248" s="31">
        <f t="shared" si="256"/>
        <v>190</v>
      </c>
      <c r="AJ248" s="30">
        <f t="shared" si="256"/>
        <v>260</v>
      </c>
      <c r="AK248" s="31">
        <f t="shared" si="256"/>
        <v>330</v>
      </c>
      <c r="AL248" s="30">
        <f t="shared" si="256"/>
        <v>420</v>
      </c>
      <c r="AM248" s="374">
        <f t="shared" si="256"/>
        <v>500</v>
      </c>
      <c r="AN248" s="374">
        <f t="shared" si="256"/>
        <v>560</v>
      </c>
      <c r="AO248" s="118">
        <f t="shared" si="256"/>
        <v>650</v>
      </c>
      <c r="DT248" s="6"/>
      <c r="DU248" s="6"/>
      <c r="DV248" s="6"/>
      <c r="DW248" s="6"/>
    </row>
    <row r="249" spans="1:127" ht="15" hidden="1" customHeight="1" x14ac:dyDescent="0.3">
      <c r="A249" s="1239" t="s">
        <v>90</v>
      </c>
      <c r="B249" s="1255" t="s">
        <v>181</v>
      </c>
      <c r="C249" s="1256"/>
      <c r="D249" s="285" t="s">
        <v>184</v>
      </c>
      <c r="E249" s="290" t="e">
        <f>AVERAGE(I249:BC249)</f>
        <v>#REF!</v>
      </c>
      <c r="F249" s="795"/>
      <c r="G249" s="291" t="e">
        <f t="shared" si="253"/>
        <v>#REF!</v>
      </c>
      <c r="H249" s="630" t="e">
        <f t="shared" si="254"/>
        <v>#REF!</v>
      </c>
      <c r="I249" s="91">
        <f>I235/0.8</f>
        <v>1.15625</v>
      </c>
      <c r="J249" s="92">
        <f t="shared" ref="J249:T249" si="257">J235/0.8</f>
        <v>1.1837499999999999</v>
      </c>
      <c r="K249" s="92">
        <f t="shared" si="257"/>
        <v>1.1749999999999998</v>
      </c>
      <c r="L249" s="92">
        <f t="shared" si="257"/>
        <v>1.1824999999999999</v>
      </c>
      <c r="M249" s="92">
        <f t="shared" si="257"/>
        <v>1.1937499999999999</v>
      </c>
      <c r="N249" s="92">
        <f t="shared" si="257"/>
        <v>1.1937499999999999</v>
      </c>
      <c r="O249" s="92">
        <f t="shared" si="257"/>
        <v>1.1937499999999999</v>
      </c>
      <c r="P249" s="93">
        <f t="shared" si="257"/>
        <v>1.1924999999999999</v>
      </c>
      <c r="Q249" s="553">
        <f t="shared" si="257"/>
        <v>1.22</v>
      </c>
      <c r="R249" s="554">
        <f t="shared" si="257"/>
        <v>1.22</v>
      </c>
      <c r="S249" s="554">
        <f t="shared" si="257"/>
        <v>1.22</v>
      </c>
      <c r="T249" s="555">
        <f t="shared" si="257"/>
        <v>1.21875</v>
      </c>
      <c r="U249" s="91" t="e">
        <f>#REF!/0.8</f>
        <v>#REF!</v>
      </c>
      <c r="V249" s="92" t="e">
        <f>#REF!/0.8</f>
        <v>#REF!</v>
      </c>
      <c r="W249" s="92" t="e">
        <f>#REF!/0.8</f>
        <v>#REF!</v>
      </c>
      <c r="X249" s="92" t="e">
        <f>#REF!/0.8</f>
        <v>#REF!</v>
      </c>
      <c r="Y249" s="93" t="e">
        <f>#REF!/0.8</f>
        <v>#REF!</v>
      </c>
      <c r="Z249" s="91">
        <f t="shared" ref="Z249:AO249" si="258">V235/0.8</f>
        <v>1.2649999999999999</v>
      </c>
      <c r="AA249" s="92">
        <f t="shared" si="258"/>
        <v>1.2637499999999997</v>
      </c>
      <c r="AB249" s="92">
        <f t="shared" si="258"/>
        <v>1.2637499999999997</v>
      </c>
      <c r="AC249" s="92">
        <f t="shared" si="258"/>
        <v>1.2625</v>
      </c>
      <c r="AD249" s="93">
        <f t="shared" si="258"/>
        <v>1.2612499999999998</v>
      </c>
      <c r="AE249" s="91">
        <f t="shared" si="258"/>
        <v>1.3187499999999999</v>
      </c>
      <c r="AF249" s="92">
        <f t="shared" si="258"/>
        <v>1.325</v>
      </c>
      <c r="AG249" s="92">
        <f t="shared" si="258"/>
        <v>1.33</v>
      </c>
      <c r="AH249" s="92">
        <f t="shared" si="258"/>
        <v>1.3362499999999999</v>
      </c>
      <c r="AI249" s="93">
        <f t="shared" si="258"/>
        <v>1.3412499999999998</v>
      </c>
      <c r="AJ249" s="91">
        <f t="shared" si="258"/>
        <v>1.2749999999999999</v>
      </c>
      <c r="AK249" s="93">
        <f t="shared" si="258"/>
        <v>1.2849999999999999</v>
      </c>
      <c r="AL249" s="91">
        <f t="shared" si="258"/>
        <v>1.2837499999999997</v>
      </c>
      <c r="AM249" s="662">
        <f t="shared" si="258"/>
        <v>1.2837499999999997</v>
      </c>
      <c r="AN249" s="662">
        <f t="shared" si="258"/>
        <v>1.2837499999999997</v>
      </c>
      <c r="AO249" s="668">
        <f t="shared" si="258"/>
        <v>1.2837499999999997</v>
      </c>
      <c r="DT249" s="6"/>
      <c r="DU249" s="6"/>
      <c r="DV249" s="6"/>
      <c r="DW249" s="6"/>
    </row>
    <row r="250" spans="1:127" ht="15" hidden="1" customHeight="1" x14ac:dyDescent="0.3">
      <c r="A250" s="1240"/>
      <c r="B250" s="1253" t="s">
        <v>89</v>
      </c>
      <c r="C250" s="1253"/>
      <c r="D250" s="298" t="s">
        <v>183</v>
      </c>
      <c r="E250" s="293" t="e">
        <f>AVERAGE(I250:BC250)</f>
        <v>#REF!</v>
      </c>
      <c r="F250" s="796"/>
      <c r="G250" s="289" t="e">
        <f t="shared" si="253"/>
        <v>#REF!</v>
      </c>
      <c r="H250" s="629" t="e">
        <f t="shared" si="254"/>
        <v>#REF!</v>
      </c>
      <c r="I250" s="22">
        <f t="shared" ref="I250" si="259">I247/I244</f>
        <v>3.25</v>
      </c>
      <c r="J250" s="23">
        <f t="shared" ref="J250:T250" si="260">J247/J244</f>
        <v>4</v>
      </c>
      <c r="K250" s="23">
        <f t="shared" si="260"/>
        <v>5.25</v>
      </c>
      <c r="L250" s="23">
        <f t="shared" si="260"/>
        <v>5.7142857142857144</v>
      </c>
      <c r="M250" s="23">
        <f t="shared" si="260"/>
        <v>7.2527472527472536</v>
      </c>
      <c r="N250" s="23">
        <f t="shared" si="260"/>
        <v>7.3267326732673261</v>
      </c>
      <c r="O250" s="23">
        <f t="shared" si="260"/>
        <v>9.7029702970297027</v>
      </c>
      <c r="P250" s="24">
        <f t="shared" si="260"/>
        <v>11.287128712871288</v>
      </c>
      <c r="Q250" s="318">
        <f t="shared" si="260"/>
        <v>4.0740740740740744</v>
      </c>
      <c r="R250" s="162">
        <f t="shared" si="260"/>
        <v>4.8148148148148149</v>
      </c>
      <c r="S250" s="162">
        <f t="shared" si="260"/>
        <v>5.5555555555555562</v>
      </c>
      <c r="T250" s="163">
        <f t="shared" si="260"/>
        <v>6.2962962962962967</v>
      </c>
      <c r="U250" s="22" t="e">
        <f>U247/#REF!</f>
        <v>#REF!</v>
      </c>
      <c r="V250" s="23" t="e">
        <f>V247/#REF!</f>
        <v>#REF!</v>
      </c>
      <c r="W250" s="23" t="e">
        <f>W247/#REF!</f>
        <v>#REF!</v>
      </c>
      <c r="X250" s="23" t="e">
        <f>X247/#REF!</f>
        <v>#REF!</v>
      </c>
      <c r="Y250" s="24" t="e">
        <f>Y247/#REF!</f>
        <v>#REF!</v>
      </c>
      <c r="Z250" s="22">
        <f t="shared" ref="Z250:AO251" si="261">Z247/V244</f>
        <v>3.4242424242424243</v>
      </c>
      <c r="AA250" s="23">
        <f t="shared" si="261"/>
        <v>3.9393939393939394</v>
      </c>
      <c r="AB250" s="23">
        <f t="shared" si="261"/>
        <v>4.5454545454545459</v>
      </c>
      <c r="AC250" s="23">
        <f t="shared" si="261"/>
        <v>5.1515151515151514</v>
      </c>
      <c r="AD250" s="24">
        <f t="shared" si="261"/>
        <v>5.7575757575757578</v>
      </c>
      <c r="AE250" s="22">
        <f t="shared" si="261"/>
        <v>4.0740740740740744</v>
      </c>
      <c r="AF250" s="23">
        <f t="shared" si="261"/>
        <v>4.8148148148148149</v>
      </c>
      <c r="AG250" s="23">
        <f t="shared" si="261"/>
        <v>5.5555555555555562</v>
      </c>
      <c r="AH250" s="23">
        <f t="shared" si="261"/>
        <v>6.2962962962962967</v>
      </c>
      <c r="AI250" s="24">
        <f t="shared" si="261"/>
        <v>7.0370370370370372</v>
      </c>
      <c r="AJ250" s="22">
        <f t="shared" si="261"/>
        <v>5.7142857142857144</v>
      </c>
      <c r="AK250" s="24">
        <f t="shared" si="261"/>
        <v>7.2527472527472536</v>
      </c>
      <c r="AL250" s="22">
        <f t="shared" si="261"/>
        <v>8.3168316831683171</v>
      </c>
      <c r="AM250" s="664">
        <f t="shared" si="261"/>
        <v>9.9009900990099009</v>
      </c>
      <c r="AN250" s="664">
        <f t="shared" si="261"/>
        <v>11.08910891089109</v>
      </c>
      <c r="AO250" s="670">
        <f t="shared" si="261"/>
        <v>12.87128712871287</v>
      </c>
      <c r="DT250" s="6"/>
      <c r="DU250" s="6"/>
      <c r="DV250" s="6"/>
      <c r="DW250" s="6"/>
    </row>
    <row r="251" spans="1:127" s="6" customFormat="1" ht="15" hidden="1" customHeight="1" thickBot="1" x14ac:dyDescent="0.35">
      <c r="A251" s="1241"/>
      <c r="B251" s="1254"/>
      <c r="C251" s="1254"/>
      <c r="D251" s="299" t="s">
        <v>182</v>
      </c>
      <c r="E251" s="295" t="e">
        <f>AVERAGE(I251:BC251)</f>
        <v>#REF!</v>
      </c>
      <c r="F251" s="797"/>
      <c r="G251" s="296" t="e">
        <f t="shared" si="253"/>
        <v>#REF!</v>
      </c>
      <c r="H251" s="628" t="e">
        <f t="shared" si="254"/>
        <v>#REF!</v>
      </c>
      <c r="I251" s="25">
        <f t="shared" ref="I251" si="262">I248/I245</f>
        <v>2.1666666666666665</v>
      </c>
      <c r="J251" s="26">
        <f t="shared" ref="J251:T251" si="263">J248/J245</f>
        <v>2.0779220779220777</v>
      </c>
      <c r="K251" s="26">
        <f t="shared" si="263"/>
        <v>2.2340425531914891</v>
      </c>
      <c r="L251" s="26">
        <f t="shared" si="263"/>
        <v>2.2807017543859649</v>
      </c>
      <c r="M251" s="26">
        <f t="shared" si="263"/>
        <v>2.3076923076923075</v>
      </c>
      <c r="N251" s="26">
        <f t="shared" si="263"/>
        <v>3.4905660377358489</v>
      </c>
      <c r="O251" s="26">
        <f t="shared" si="263"/>
        <v>3.1818181818181817</v>
      </c>
      <c r="P251" s="27">
        <f t="shared" si="263"/>
        <v>3.2571428571428571</v>
      </c>
      <c r="Q251" s="320">
        <f t="shared" si="263"/>
        <v>3.3333333333333335</v>
      </c>
      <c r="R251" s="610">
        <f t="shared" si="263"/>
        <v>3.8235294117647061</v>
      </c>
      <c r="S251" s="610">
        <f t="shared" si="263"/>
        <v>4.166666666666667</v>
      </c>
      <c r="T251" s="611">
        <f t="shared" si="263"/>
        <v>4.5945945945945947</v>
      </c>
      <c r="U251" s="25" t="e">
        <f>U248/#REF!</f>
        <v>#REF!</v>
      </c>
      <c r="V251" s="26" t="e">
        <f>V248/#REF!</f>
        <v>#REF!</v>
      </c>
      <c r="W251" s="26" t="e">
        <f>W248/#REF!</f>
        <v>#REF!</v>
      </c>
      <c r="X251" s="26" t="e">
        <f>X248/#REF!</f>
        <v>#REF!</v>
      </c>
      <c r="Y251" s="27" t="e">
        <f>Y248/#REF!</f>
        <v>#REF!</v>
      </c>
      <c r="Z251" s="25">
        <f t="shared" si="261"/>
        <v>3.9709702062643237</v>
      </c>
      <c r="AA251" s="26">
        <f t="shared" si="261"/>
        <v>4.0201680672268907</v>
      </c>
      <c r="AB251" s="26">
        <f t="shared" si="261"/>
        <v>4.0648011782032398</v>
      </c>
      <c r="AC251" s="26">
        <f t="shared" si="261"/>
        <v>4.0996068152031455</v>
      </c>
      <c r="AD251" s="27">
        <f t="shared" si="261"/>
        <v>4.1275088547815821</v>
      </c>
      <c r="AE251" s="25">
        <f t="shared" si="261"/>
        <v>3.3333333333333335</v>
      </c>
      <c r="AF251" s="26">
        <f t="shared" si="261"/>
        <v>3.8235294117647061</v>
      </c>
      <c r="AG251" s="26">
        <f t="shared" si="261"/>
        <v>4.166666666666667</v>
      </c>
      <c r="AH251" s="26">
        <f t="shared" si="261"/>
        <v>4.5945945945945947</v>
      </c>
      <c r="AI251" s="27">
        <f t="shared" si="261"/>
        <v>4.8717948717948714</v>
      </c>
      <c r="AJ251" s="25">
        <f t="shared" si="261"/>
        <v>2.8415300546448088</v>
      </c>
      <c r="AK251" s="27">
        <f t="shared" si="261"/>
        <v>2.9464285714285716</v>
      </c>
      <c r="AL251" s="25">
        <f t="shared" si="261"/>
        <v>2.8767123287671232</v>
      </c>
      <c r="AM251" s="663">
        <f t="shared" si="261"/>
        <v>2.8901734104046244</v>
      </c>
      <c r="AN251" s="663">
        <f t="shared" si="261"/>
        <v>2.8865979381443299</v>
      </c>
      <c r="AO251" s="669">
        <f t="shared" si="261"/>
        <v>2.8888888888888888</v>
      </c>
    </row>
    <row r="252" spans="1:127" s="566" customFormat="1" ht="30" customHeight="1" thickBot="1" x14ac:dyDescent="0.35">
      <c r="A252" s="565"/>
      <c r="W252" s="1226"/>
      <c r="X252" s="1226"/>
      <c r="Y252" s="1226"/>
      <c r="Z252" s="1226"/>
      <c r="AA252" s="1226"/>
      <c r="AB252" s="1226"/>
      <c r="AC252" s="1226"/>
      <c r="DT252" s="6"/>
      <c r="DU252" s="6"/>
      <c r="DV252" s="6"/>
      <c r="DW252" s="6"/>
    </row>
    <row r="253" spans="1:127" s="2" customFormat="1" ht="15" customHeight="1" thickBot="1" x14ac:dyDescent="0.35">
      <c r="A253" s="535" t="s">
        <v>282</v>
      </c>
      <c r="B253" s="254"/>
      <c r="C253" s="254"/>
      <c r="D253" s="563" t="s">
        <v>282</v>
      </c>
      <c r="E253" s="1250" t="s">
        <v>282</v>
      </c>
      <c r="F253" s="1251"/>
      <c r="G253" s="1251"/>
      <c r="H253" s="1252"/>
      <c r="I253" s="1224" t="s">
        <v>282</v>
      </c>
      <c r="J253" s="1225"/>
      <c r="K253" s="1225"/>
      <c r="L253" s="1225"/>
      <c r="M253" s="1225"/>
      <c r="N253" s="1225"/>
      <c r="O253" s="1225"/>
      <c r="P253" s="1225"/>
      <c r="Q253" s="1303" t="s">
        <v>282</v>
      </c>
      <c r="R253" s="1304"/>
      <c r="S253" s="1304"/>
      <c r="T253" s="1304"/>
      <c r="U253" s="1305"/>
      <c r="V253" s="1303" t="s">
        <v>282</v>
      </c>
      <c r="W253" s="1304"/>
      <c r="X253" s="1304"/>
      <c r="Y253" s="1304"/>
      <c r="Z253" s="1304"/>
      <c r="AA253" s="1304"/>
      <c r="AB253" s="1304"/>
      <c r="AC253" s="1304"/>
      <c r="AD253" s="1318"/>
      <c r="AE253" s="1224" t="s">
        <v>282</v>
      </c>
      <c r="AF253" s="1225"/>
      <c r="AG253" s="1225"/>
      <c r="AH253" s="1225"/>
      <c r="AI253" s="1225"/>
      <c r="AJ253" s="1322"/>
      <c r="DT253" s="6"/>
      <c r="DU253" s="6"/>
      <c r="DV253" s="6"/>
      <c r="DW253" s="6"/>
    </row>
    <row r="254" spans="1:127" s="7" customFormat="1" ht="40.049999999999997" customHeight="1" thickBot="1" x14ac:dyDescent="0.35">
      <c r="A254" s="1257">
        <f>COUNTA(I254:CA254)</f>
        <v>28</v>
      </c>
      <c r="B254" s="1258"/>
      <c r="C254" s="1259"/>
      <c r="D254" s="529" t="s">
        <v>0</v>
      </c>
      <c r="E254" s="247" t="s">
        <v>75</v>
      </c>
      <c r="F254" s="790" t="s">
        <v>546</v>
      </c>
      <c r="G254" s="192" t="s">
        <v>76</v>
      </c>
      <c r="H254" s="345" t="s">
        <v>77</v>
      </c>
      <c r="I254" s="268" t="s">
        <v>307</v>
      </c>
      <c r="J254" s="225" t="s">
        <v>308</v>
      </c>
      <c r="K254" s="225" t="s">
        <v>309</v>
      </c>
      <c r="L254" s="225" t="s">
        <v>310</v>
      </c>
      <c r="M254" s="225" t="s">
        <v>311</v>
      </c>
      <c r="N254" s="225" t="s">
        <v>312</v>
      </c>
      <c r="O254" s="225" t="s">
        <v>313</v>
      </c>
      <c r="P254" s="130" t="s">
        <v>314</v>
      </c>
      <c r="Q254" s="268" t="s">
        <v>315</v>
      </c>
      <c r="R254" s="225" t="s">
        <v>316</v>
      </c>
      <c r="S254" s="225" t="s">
        <v>317</v>
      </c>
      <c r="T254" s="225" t="s">
        <v>318</v>
      </c>
      <c r="U254" s="130" t="s">
        <v>814</v>
      </c>
      <c r="V254" s="268" t="s">
        <v>319</v>
      </c>
      <c r="W254" s="225" t="s">
        <v>320</v>
      </c>
      <c r="X254" s="225" t="s">
        <v>321</v>
      </c>
      <c r="Y254" s="225" t="s">
        <v>322</v>
      </c>
      <c r="Z254" s="225" t="s">
        <v>323</v>
      </c>
      <c r="AA254" s="225" t="s">
        <v>815</v>
      </c>
      <c r="AB254" s="225" t="s">
        <v>816</v>
      </c>
      <c r="AC254" s="225" t="s">
        <v>817</v>
      </c>
      <c r="AD254" s="143" t="s">
        <v>818</v>
      </c>
      <c r="AE254" s="4" t="s">
        <v>324</v>
      </c>
      <c r="AF254" s="4" t="s">
        <v>325</v>
      </c>
      <c r="AG254" s="141" t="s">
        <v>326</v>
      </c>
      <c r="AH254" s="141" t="s">
        <v>327</v>
      </c>
      <c r="AI254" s="141" t="s">
        <v>328</v>
      </c>
      <c r="AJ254" s="142" t="s">
        <v>329</v>
      </c>
      <c r="AK254" s="12"/>
      <c r="DT254" s="6"/>
      <c r="DU254" s="6"/>
      <c r="DV254" s="6"/>
      <c r="DW254" s="6"/>
    </row>
    <row r="255" spans="1:127" s="6" customFormat="1" ht="15" customHeight="1" thickBot="1" x14ac:dyDescent="0.35">
      <c r="A255" s="1260"/>
      <c r="B255" s="1261"/>
      <c r="C255" s="1262"/>
      <c r="D255" s="102" t="s">
        <v>97</v>
      </c>
      <c r="E255" s="1244" t="s">
        <v>547</v>
      </c>
      <c r="F255" s="1245"/>
      <c r="G255" s="1245"/>
      <c r="H255" s="1246"/>
      <c r="I255" s="1197" t="s">
        <v>34</v>
      </c>
      <c r="J255" s="1198"/>
      <c r="K255" s="1198"/>
      <c r="L255" s="1198"/>
      <c r="M255" s="1198"/>
      <c r="N255" s="1198"/>
      <c r="O255" s="1198"/>
      <c r="P255" s="1198"/>
      <c r="Q255" s="1306" t="s">
        <v>34</v>
      </c>
      <c r="R255" s="1307"/>
      <c r="S255" s="1307"/>
      <c r="T255" s="1307"/>
      <c r="U255" s="1308"/>
      <c r="V255" s="1312" t="s">
        <v>214</v>
      </c>
      <c r="W255" s="1313"/>
      <c r="X255" s="1313"/>
      <c r="Y255" s="1313"/>
      <c r="Z255" s="1313"/>
      <c r="AA255" s="1313"/>
      <c r="AB255" s="1313"/>
      <c r="AC255" s="1313"/>
      <c r="AD255" s="1314"/>
      <c r="AE255" s="1344" t="s">
        <v>214</v>
      </c>
      <c r="AF255" s="1345"/>
      <c r="AG255" s="1345"/>
      <c r="AH255" s="1345"/>
      <c r="AI255" s="1345"/>
      <c r="AJ255" s="1346"/>
    </row>
    <row r="256" spans="1:127" s="6" customFormat="1" ht="15" customHeight="1" thickBot="1" x14ac:dyDescent="0.35">
      <c r="A256" s="104" t="s">
        <v>53</v>
      </c>
      <c r="B256" s="192" t="s">
        <v>101</v>
      </c>
      <c r="C256" s="193" t="s">
        <v>2</v>
      </c>
      <c r="D256" s="105" t="s">
        <v>3</v>
      </c>
      <c r="E256" s="1247"/>
      <c r="F256" s="1248"/>
      <c r="G256" s="1248"/>
      <c r="H256" s="1249"/>
      <c r="I256" s="1200"/>
      <c r="J256" s="1201"/>
      <c r="K256" s="1201"/>
      <c r="L256" s="1201"/>
      <c r="M256" s="1201"/>
      <c r="N256" s="1201"/>
      <c r="O256" s="1201"/>
      <c r="P256" s="1201"/>
      <c r="Q256" s="1309"/>
      <c r="R256" s="1310"/>
      <c r="S256" s="1310"/>
      <c r="T256" s="1310"/>
      <c r="U256" s="1311"/>
      <c r="V256" s="1315"/>
      <c r="W256" s="1316"/>
      <c r="X256" s="1316"/>
      <c r="Y256" s="1316"/>
      <c r="Z256" s="1316"/>
      <c r="AA256" s="1316"/>
      <c r="AB256" s="1316"/>
      <c r="AC256" s="1316"/>
      <c r="AD256" s="1317"/>
      <c r="AE256" s="1347"/>
      <c r="AF256" s="1348"/>
      <c r="AG256" s="1348"/>
      <c r="AH256" s="1348"/>
      <c r="AI256" s="1348"/>
      <c r="AJ256" s="1349"/>
    </row>
    <row r="257" spans="1:127" s="6" customFormat="1" ht="15" customHeight="1" x14ac:dyDescent="0.3">
      <c r="A257" s="194" t="s">
        <v>48</v>
      </c>
      <c r="B257" s="195" t="s">
        <v>4</v>
      </c>
      <c r="C257" s="191" t="s">
        <v>156</v>
      </c>
      <c r="D257" s="196" t="s">
        <v>5</v>
      </c>
      <c r="E257" s="799">
        <f t="shared" ref="E257:E264" si="264">AVERAGE(I257:XY257)</f>
        <v>0.99417857142857124</v>
      </c>
      <c r="F257" s="800">
        <f>AVEDEV(I257:BY257)</f>
        <v>4.6094387755102044E-2</v>
      </c>
      <c r="G257" s="800">
        <f t="shared" ref="G257:G264" si="265">MIN(I257:XY257)</f>
        <v>0.91400000000000003</v>
      </c>
      <c r="H257" s="801">
        <f t="shared" ref="H257:H264" si="266">MAX(I257:XY257)</f>
        <v>1.073</v>
      </c>
      <c r="I257" s="313">
        <v>0.92500000000000004</v>
      </c>
      <c r="J257" s="312">
        <v>0.94699999999999995</v>
      </c>
      <c r="K257" s="312">
        <v>0.92400000000000004</v>
      </c>
      <c r="L257" s="312">
        <v>0.91900000000000004</v>
      </c>
      <c r="M257" s="312">
        <v>0.91400000000000003</v>
      </c>
      <c r="N257" s="312">
        <v>0.91700000000000004</v>
      </c>
      <c r="O257" s="312">
        <v>0.92500000000000004</v>
      </c>
      <c r="P257" s="1001">
        <v>0.93</v>
      </c>
      <c r="Q257" s="313">
        <v>0.97599999999999998</v>
      </c>
      <c r="R257" s="312">
        <v>0.97599999999999998</v>
      </c>
      <c r="S257" s="312">
        <v>0.97599999999999998</v>
      </c>
      <c r="T257" s="312">
        <v>0.97499999999999998</v>
      </c>
      <c r="U257" s="622">
        <v>0.97499999999999998</v>
      </c>
      <c r="V257" s="313">
        <v>1.0549999999999999</v>
      </c>
      <c r="W257" s="312">
        <v>1.06</v>
      </c>
      <c r="X257" s="312">
        <v>1.0640000000000001</v>
      </c>
      <c r="Y257" s="312">
        <v>1.069</v>
      </c>
      <c r="Z257" s="312">
        <v>1.073</v>
      </c>
      <c r="AA257" s="312">
        <v>1.0249999999999999</v>
      </c>
      <c r="AB257" s="312">
        <v>1.022</v>
      </c>
      <c r="AC257" s="312">
        <v>1.0189999999999999</v>
      </c>
      <c r="AD257" s="311">
        <v>1.0149999999999999</v>
      </c>
      <c r="AE257" s="692">
        <v>1.02</v>
      </c>
      <c r="AF257" s="393">
        <v>1.028</v>
      </c>
      <c r="AG257" s="312">
        <v>1.0269999999999999</v>
      </c>
      <c r="AH257" s="312">
        <v>1.0269999999999999</v>
      </c>
      <c r="AI257" s="393">
        <v>1.0269999999999999</v>
      </c>
      <c r="AJ257" s="311">
        <v>1.0269999999999999</v>
      </c>
    </row>
    <row r="258" spans="1:127" s="6" customFormat="1" ht="15" customHeight="1" x14ac:dyDescent="0.3">
      <c r="A258" s="185" t="s">
        <v>49</v>
      </c>
      <c r="B258" s="184" t="s">
        <v>6</v>
      </c>
      <c r="C258" s="188" t="s">
        <v>156</v>
      </c>
      <c r="D258" s="197" t="s">
        <v>7</v>
      </c>
      <c r="E258" s="533">
        <f t="shared" si="264"/>
        <v>0.89471785714285701</v>
      </c>
      <c r="F258" s="166">
        <f t="shared" ref="F258:F264" si="267">AVEDEV(I258:BY258)</f>
        <v>4.1445153061224524E-2</v>
      </c>
      <c r="G258" s="166">
        <f t="shared" si="265"/>
        <v>0.8226</v>
      </c>
      <c r="H258" s="167">
        <f t="shared" si="266"/>
        <v>0.9657</v>
      </c>
      <c r="I258" s="64">
        <v>0.83250000000000002</v>
      </c>
      <c r="J258" s="65">
        <v>0.85229999999999995</v>
      </c>
      <c r="K258" s="65">
        <v>0.83160000000000001</v>
      </c>
      <c r="L258" s="65">
        <v>0.82710000000000006</v>
      </c>
      <c r="M258" s="65">
        <v>0.8226</v>
      </c>
      <c r="N258" s="65">
        <v>0.82530000000000003</v>
      </c>
      <c r="O258" s="65">
        <v>0.83250000000000002</v>
      </c>
      <c r="P258" s="126">
        <v>0.83700000000000008</v>
      </c>
      <c r="Q258" s="64">
        <v>0.87839999999999996</v>
      </c>
      <c r="R258" s="65">
        <v>0.87839999999999996</v>
      </c>
      <c r="S258" s="65">
        <v>0.87839999999999996</v>
      </c>
      <c r="T258" s="65">
        <v>0.87749999999999995</v>
      </c>
      <c r="U258" s="127">
        <v>0.87749999999999995</v>
      </c>
      <c r="V258" s="64">
        <v>0.94950000000000001</v>
      </c>
      <c r="W258" s="65">
        <v>0.95400000000000007</v>
      </c>
      <c r="X258" s="65">
        <v>0.95760000000000012</v>
      </c>
      <c r="Y258" s="65">
        <v>0.96209999999999996</v>
      </c>
      <c r="Z258" s="65">
        <v>0.9657</v>
      </c>
      <c r="AA258" s="65">
        <v>0.92249999999999999</v>
      </c>
      <c r="AB258" s="65">
        <v>0.91980000000000006</v>
      </c>
      <c r="AC258" s="65">
        <v>0.91709999999999992</v>
      </c>
      <c r="AD258" s="66">
        <v>0.91349999999999998</v>
      </c>
      <c r="AE258" s="315">
        <v>0.91800000000000004</v>
      </c>
      <c r="AF258" s="69">
        <v>0.92520000000000002</v>
      </c>
      <c r="AG258" s="64">
        <v>0.92400000000000004</v>
      </c>
      <c r="AH258" s="69">
        <v>0.92400000000000004</v>
      </c>
      <c r="AI258" s="69">
        <v>0.92400000000000004</v>
      </c>
      <c r="AJ258" s="66">
        <v>0.92400000000000004</v>
      </c>
      <c r="DT258" s="173"/>
      <c r="DU258" s="173"/>
      <c r="DV258" s="173"/>
      <c r="DW258" s="173"/>
    </row>
    <row r="259" spans="1:127" s="6" customFormat="1" ht="15" customHeight="1" x14ac:dyDescent="0.3">
      <c r="A259" s="185" t="s">
        <v>100</v>
      </c>
      <c r="B259" s="184" t="s">
        <v>39</v>
      </c>
      <c r="C259" s="188" t="s">
        <v>93</v>
      </c>
      <c r="D259" s="198" t="s">
        <v>55</v>
      </c>
      <c r="E259" s="318">
        <f t="shared" si="264"/>
        <v>15.449166666666667</v>
      </c>
      <c r="F259" s="162">
        <f t="shared" si="267"/>
        <v>6.8439880952380951</v>
      </c>
      <c r="G259" s="162">
        <f t="shared" si="265"/>
        <v>5.8</v>
      </c>
      <c r="H259" s="163">
        <f t="shared" si="266"/>
        <v>36.266666666666666</v>
      </c>
      <c r="I259" s="132">
        <v>5.8</v>
      </c>
      <c r="J259" s="314">
        <v>7.25</v>
      </c>
      <c r="K259" s="314">
        <v>9.67</v>
      </c>
      <c r="L259" s="314">
        <v>12.92</v>
      </c>
      <c r="M259" s="314">
        <v>16.53</v>
      </c>
      <c r="N259" s="314">
        <v>20.399999999999999</v>
      </c>
      <c r="O259" s="314">
        <v>27.2</v>
      </c>
      <c r="P259" s="226">
        <v>31.73</v>
      </c>
      <c r="Q259" s="132">
        <v>6.5</v>
      </c>
      <c r="R259" s="314">
        <v>7.8</v>
      </c>
      <c r="S259" s="314">
        <v>9.1</v>
      </c>
      <c r="T259" s="314">
        <v>10.4</v>
      </c>
      <c r="U259" s="226">
        <v>11.700000000000001</v>
      </c>
      <c r="V259" s="132">
        <v>6.5</v>
      </c>
      <c r="W259" s="314">
        <v>7.8000000000000007</v>
      </c>
      <c r="X259" s="314">
        <v>9.1</v>
      </c>
      <c r="Y259" s="314">
        <v>10.4</v>
      </c>
      <c r="Z259" s="314">
        <v>11.700000000000001</v>
      </c>
      <c r="AA259" s="314">
        <v>12.76</v>
      </c>
      <c r="AB259" s="314">
        <v>14.499999999999998</v>
      </c>
      <c r="AC259" s="314">
        <v>16.239999999999998</v>
      </c>
      <c r="AD259" s="86">
        <v>18.559999999999999</v>
      </c>
      <c r="AE259" s="316">
        <v>12.92</v>
      </c>
      <c r="AF259" s="314">
        <v>16.53</v>
      </c>
      <c r="AG259" s="314">
        <v>23.233333333333334</v>
      </c>
      <c r="AH259" s="314">
        <v>27.9</v>
      </c>
      <c r="AI259" s="314">
        <v>31.166666666666664</v>
      </c>
      <c r="AJ259" s="86">
        <v>36.266666666666666</v>
      </c>
      <c r="DT259"/>
      <c r="DU259"/>
      <c r="DV259"/>
      <c r="DW259"/>
    </row>
    <row r="260" spans="1:127" s="6" customFormat="1" ht="15" customHeight="1" x14ac:dyDescent="0.3">
      <c r="A260" s="185" t="s">
        <v>9</v>
      </c>
      <c r="B260" s="184" t="s">
        <v>40</v>
      </c>
      <c r="C260" s="188" t="s">
        <v>94</v>
      </c>
      <c r="D260" s="211" t="s">
        <v>56</v>
      </c>
      <c r="E260" s="802">
        <f t="shared" si="264"/>
        <v>0.58238686224489811</v>
      </c>
      <c r="F260" s="803">
        <f t="shared" si="267"/>
        <v>4.8295098396501514E-2</v>
      </c>
      <c r="G260" s="803">
        <f t="shared" si="265"/>
        <v>0.48333333333333334</v>
      </c>
      <c r="H260" s="804">
        <f t="shared" si="266"/>
        <v>0.65</v>
      </c>
      <c r="I260" s="59">
        <v>0.48333333333333334</v>
      </c>
      <c r="J260" s="60">
        <v>0.48333333333333334</v>
      </c>
      <c r="K260" s="60">
        <v>0.48349999999999999</v>
      </c>
      <c r="L260" s="60">
        <v>0.51680000000000004</v>
      </c>
      <c r="M260" s="60">
        <v>0.51656250000000004</v>
      </c>
      <c r="N260" s="60">
        <v>0.56666666666666665</v>
      </c>
      <c r="O260" s="60">
        <v>0.56666666666666665</v>
      </c>
      <c r="P260" s="389">
        <v>0.56660714285714286</v>
      </c>
      <c r="Q260" s="59">
        <v>0.65</v>
      </c>
      <c r="R260" s="60">
        <v>0.65</v>
      </c>
      <c r="S260" s="60">
        <v>0.65</v>
      </c>
      <c r="T260" s="60">
        <v>0.65</v>
      </c>
      <c r="U260" s="389">
        <v>0.65</v>
      </c>
      <c r="V260" s="59">
        <v>0.65</v>
      </c>
      <c r="W260" s="60">
        <v>0.65</v>
      </c>
      <c r="X260" s="60">
        <v>0.65</v>
      </c>
      <c r="Y260" s="60">
        <v>0.65</v>
      </c>
      <c r="Z260" s="60">
        <v>0.65</v>
      </c>
      <c r="AA260" s="60">
        <v>0.57999999999999996</v>
      </c>
      <c r="AB260" s="60">
        <v>0.57999999999999996</v>
      </c>
      <c r="AC260" s="60">
        <v>0.57999999999999996</v>
      </c>
      <c r="AD260" s="61">
        <v>0.57999999999999996</v>
      </c>
      <c r="AE260" s="676">
        <v>0.51680000000000004</v>
      </c>
      <c r="AF260" s="60">
        <v>0.51656250000000004</v>
      </c>
      <c r="AG260" s="60">
        <v>0.56666666666666665</v>
      </c>
      <c r="AH260" s="60">
        <v>0.56999999999999995</v>
      </c>
      <c r="AI260" s="60">
        <v>0.56666666666666665</v>
      </c>
      <c r="AJ260" s="61">
        <v>0.56666666666666665</v>
      </c>
      <c r="DT260" s="7"/>
      <c r="DU260" s="7"/>
      <c r="DV260" s="7"/>
      <c r="DW260" s="7"/>
    </row>
    <row r="261" spans="1:127" s="6" customFormat="1" ht="15" customHeight="1" x14ac:dyDescent="0.3">
      <c r="A261" s="185" t="s">
        <v>10</v>
      </c>
      <c r="B261" s="184" t="s">
        <v>41</v>
      </c>
      <c r="C261" s="188" t="s">
        <v>156</v>
      </c>
      <c r="D261" s="200" t="s">
        <v>152</v>
      </c>
      <c r="E261" s="318">
        <f t="shared" si="264"/>
        <v>1</v>
      </c>
      <c r="F261" s="162">
        <f t="shared" si="267"/>
        <v>0</v>
      </c>
      <c r="G261" s="805">
        <f t="shared" si="265"/>
        <v>1</v>
      </c>
      <c r="H261" s="806">
        <f t="shared" si="266"/>
        <v>1</v>
      </c>
      <c r="I261" s="71">
        <v>1</v>
      </c>
      <c r="J261" s="69">
        <v>1</v>
      </c>
      <c r="K261" s="69">
        <v>1</v>
      </c>
      <c r="L261" s="69">
        <v>1</v>
      </c>
      <c r="M261" s="69">
        <v>1</v>
      </c>
      <c r="N261" s="69">
        <v>1</v>
      </c>
      <c r="O261" s="69">
        <v>1</v>
      </c>
      <c r="P261" s="126">
        <v>1</v>
      </c>
      <c r="Q261" s="71">
        <v>1</v>
      </c>
      <c r="R261" s="69">
        <v>1</v>
      </c>
      <c r="S261" s="69">
        <v>1</v>
      </c>
      <c r="T261" s="69">
        <v>1</v>
      </c>
      <c r="U261" s="126">
        <v>1</v>
      </c>
      <c r="V261" s="71">
        <v>1</v>
      </c>
      <c r="W261" s="69">
        <v>1</v>
      </c>
      <c r="X261" s="69">
        <v>1</v>
      </c>
      <c r="Y261" s="69">
        <v>1</v>
      </c>
      <c r="Z261" s="69">
        <v>1</v>
      </c>
      <c r="AA261" s="69">
        <v>1</v>
      </c>
      <c r="AB261" s="69">
        <v>1</v>
      </c>
      <c r="AC261" s="69">
        <v>1</v>
      </c>
      <c r="AD261" s="70">
        <v>1</v>
      </c>
      <c r="AE261" s="675">
        <v>1</v>
      </c>
      <c r="AF261" s="69">
        <v>1</v>
      </c>
      <c r="AG261" s="69">
        <v>1</v>
      </c>
      <c r="AH261" s="69">
        <v>1</v>
      </c>
      <c r="AI261" s="69">
        <v>1</v>
      </c>
      <c r="AJ261" s="70">
        <v>1</v>
      </c>
      <c r="DT261" s="12"/>
      <c r="DU261" s="12"/>
      <c r="DV261" s="12"/>
      <c r="DW261" s="12"/>
    </row>
    <row r="262" spans="1:127" s="9" customFormat="1" ht="15" customHeight="1" x14ac:dyDescent="0.3">
      <c r="A262" s="740" t="s">
        <v>50</v>
      </c>
      <c r="B262" s="184" t="s">
        <v>42</v>
      </c>
      <c r="C262" s="741" t="s">
        <v>95</v>
      </c>
      <c r="D262" s="742" t="s">
        <v>5</v>
      </c>
      <c r="E262" s="217">
        <f t="shared" si="264"/>
        <v>27.035714285714285</v>
      </c>
      <c r="F262" s="227">
        <f t="shared" si="267"/>
        <v>12.543367346938775</v>
      </c>
      <c r="G262" s="227">
        <f t="shared" si="265"/>
        <v>10</v>
      </c>
      <c r="H262" s="228">
        <f t="shared" si="266"/>
        <v>64</v>
      </c>
      <c r="I262" s="751">
        <v>12</v>
      </c>
      <c r="J262" s="752">
        <v>15</v>
      </c>
      <c r="K262" s="752">
        <v>20</v>
      </c>
      <c r="L262" s="752">
        <v>25</v>
      </c>
      <c r="M262" s="752">
        <v>32</v>
      </c>
      <c r="N262" s="752">
        <v>36</v>
      </c>
      <c r="O262" s="752">
        <v>48</v>
      </c>
      <c r="P262" s="769">
        <v>56</v>
      </c>
      <c r="Q262" s="751">
        <v>10</v>
      </c>
      <c r="R262" s="752">
        <v>12</v>
      </c>
      <c r="S262" s="752">
        <v>14</v>
      </c>
      <c r="T262" s="752">
        <v>16</v>
      </c>
      <c r="U262" s="769">
        <v>18</v>
      </c>
      <c r="V262" s="751">
        <v>10</v>
      </c>
      <c r="W262" s="752">
        <v>12</v>
      </c>
      <c r="X262" s="752">
        <v>14</v>
      </c>
      <c r="Y262" s="752">
        <v>16</v>
      </c>
      <c r="Z262" s="752">
        <v>18</v>
      </c>
      <c r="AA262" s="752">
        <v>22</v>
      </c>
      <c r="AB262" s="752">
        <v>25</v>
      </c>
      <c r="AC262" s="752">
        <v>28</v>
      </c>
      <c r="AD262" s="768">
        <v>32</v>
      </c>
      <c r="AE262" s="1080">
        <v>25</v>
      </c>
      <c r="AF262" s="752">
        <v>32</v>
      </c>
      <c r="AG262" s="752">
        <v>41</v>
      </c>
      <c r="AH262" s="752">
        <v>49</v>
      </c>
      <c r="AI262" s="752">
        <v>55</v>
      </c>
      <c r="AJ262" s="768">
        <v>64</v>
      </c>
      <c r="DT262" s="12"/>
      <c r="DU262" s="12"/>
      <c r="DV262" s="12"/>
      <c r="DW262" s="12"/>
    </row>
    <row r="263" spans="1:127" s="6" customFormat="1" ht="15" customHeight="1" x14ac:dyDescent="0.3">
      <c r="A263" s="185" t="s">
        <v>51</v>
      </c>
      <c r="B263" s="184" t="s">
        <v>43</v>
      </c>
      <c r="C263" s="188" t="s">
        <v>95</v>
      </c>
      <c r="D263" s="198" t="s">
        <v>47</v>
      </c>
      <c r="E263" s="318">
        <f t="shared" si="264"/>
        <v>22.980357142857141</v>
      </c>
      <c r="F263" s="162">
        <f t="shared" si="267"/>
        <v>10.661862244897957</v>
      </c>
      <c r="G263" s="162">
        <f t="shared" si="265"/>
        <v>8.5</v>
      </c>
      <c r="H263" s="163">
        <f t="shared" si="266"/>
        <v>54.4</v>
      </c>
      <c r="I263" s="132">
        <v>10.199999999999999</v>
      </c>
      <c r="J263" s="314">
        <v>12.75</v>
      </c>
      <c r="K263" s="314">
        <v>17</v>
      </c>
      <c r="L263" s="314">
        <v>21.25</v>
      </c>
      <c r="M263" s="314">
        <v>27.2</v>
      </c>
      <c r="N263" s="314">
        <v>30.599999999999998</v>
      </c>
      <c r="O263" s="314">
        <v>40.799999999999997</v>
      </c>
      <c r="P263" s="126">
        <v>47.6</v>
      </c>
      <c r="Q263" s="132">
        <v>8.5</v>
      </c>
      <c r="R263" s="314">
        <v>10.199999999999999</v>
      </c>
      <c r="S263" s="314">
        <v>11.9</v>
      </c>
      <c r="T263" s="314">
        <v>13.6</v>
      </c>
      <c r="U263" s="226">
        <v>15.299999999999999</v>
      </c>
      <c r="V263" s="132">
        <v>8.5</v>
      </c>
      <c r="W263" s="314">
        <v>10.199999999999999</v>
      </c>
      <c r="X263" s="314">
        <v>11.9</v>
      </c>
      <c r="Y263" s="314">
        <v>13.6</v>
      </c>
      <c r="Z263" s="314">
        <v>15.299999999999999</v>
      </c>
      <c r="AA263" s="314">
        <v>18.7</v>
      </c>
      <c r="AB263" s="314">
        <v>21.25</v>
      </c>
      <c r="AC263" s="314">
        <v>23.8</v>
      </c>
      <c r="AD263" s="86">
        <v>27.2</v>
      </c>
      <c r="AE263" s="316">
        <v>21.25</v>
      </c>
      <c r="AF263" s="69">
        <v>27.2</v>
      </c>
      <c r="AG263" s="314">
        <v>34.85</v>
      </c>
      <c r="AH263" s="314">
        <v>41.65</v>
      </c>
      <c r="AI263" s="314">
        <v>46.75</v>
      </c>
      <c r="AJ263" s="86">
        <v>54.4</v>
      </c>
      <c r="DT263" s="12"/>
      <c r="DU263" s="12"/>
      <c r="DV263" s="12"/>
      <c r="DW263" s="12"/>
    </row>
    <row r="264" spans="1:127" s="6" customFormat="1" ht="15" customHeight="1" x14ac:dyDescent="0.3">
      <c r="A264" s="185" t="s">
        <v>12</v>
      </c>
      <c r="B264" s="184" t="s">
        <v>11</v>
      </c>
      <c r="C264" s="188" t="s">
        <v>96</v>
      </c>
      <c r="D264" s="200"/>
      <c r="E264" s="807">
        <f t="shared" si="264"/>
        <v>20</v>
      </c>
      <c r="F264" s="162">
        <f t="shared" si="267"/>
        <v>0</v>
      </c>
      <c r="G264" s="805">
        <f t="shared" si="265"/>
        <v>20</v>
      </c>
      <c r="H264" s="806">
        <f t="shared" si="266"/>
        <v>20</v>
      </c>
      <c r="I264" s="71">
        <v>20</v>
      </c>
      <c r="J264" s="69">
        <v>20</v>
      </c>
      <c r="K264" s="69">
        <v>20</v>
      </c>
      <c r="L264" s="69">
        <v>20</v>
      </c>
      <c r="M264" s="69">
        <v>20</v>
      </c>
      <c r="N264" s="69">
        <v>20</v>
      </c>
      <c r="O264" s="69">
        <v>20</v>
      </c>
      <c r="P264" s="126">
        <v>20</v>
      </c>
      <c r="Q264" s="71">
        <v>20</v>
      </c>
      <c r="R264" s="69">
        <v>20</v>
      </c>
      <c r="S264" s="69">
        <v>20</v>
      </c>
      <c r="T264" s="69">
        <v>20</v>
      </c>
      <c r="U264" s="126">
        <v>20</v>
      </c>
      <c r="V264" s="71">
        <v>20</v>
      </c>
      <c r="W264" s="69">
        <v>20</v>
      </c>
      <c r="X264" s="69">
        <v>20</v>
      </c>
      <c r="Y264" s="69">
        <v>20</v>
      </c>
      <c r="Z264" s="69">
        <v>20</v>
      </c>
      <c r="AA264" s="69">
        <v>20</v>
      </c>
      <c r="AB264" s="69">
        <v>20</v>
      </c>
      <c r="AC264" s="69">
        <v>20</v>
      </c>
      <c r="AD264" s="70">
        <v>20</v>
      </c>
      <c r="AE264" s="675">
        <v>20</v>
      </c>
      <c r="AF264" s="69">
        <v>20</v>
      </c>
      <c r="AG264" s="69">
        <v>20</v>
      </c>
      <c r="AH264" s="69">
        <v>20</v>
      </c>
      <c r="AI264" s="69">
        <v>20</v>
      </c>
      <c r="AJ264" s="70">
        <v>20</v>
      </c>
      <c r="DT264" s="12"/>
      <c r="DU264" s="12"/>
      <c r="DV264" s="12"/>
      <c r="DW264" s="12"/>
    </row>
    <row r="265" spans="1:127" s="6" customFormat="1" ht="15" hidden="1" customHeight="1" x14ac:dyDescent="0.3">
      <c r="A265" s="185" t="s">
        <v>54</v>
      </c>
      <c r="B265" s="184" t="s">
        <v>44</v>
      </c>
      <c r="C265" s="188" t="s">
        <v>13</v>
      </c>
      <c r="D265" s="205" t="s">
        <v>145</v>
      </c>
      <c r="E265" s="533"/>
      <c r="F265" s="166"/>
      <c r="G265" s="166"/>
      <c r="H265" s="167"/>
      <c r="I265" s="71"/>
      <c r="J265" s="69"/>
      <c r="K265" s="69"/>
      <c r="L265" s="69"/>
      <c r="M265" s="69"/>
      <c r="N265" s="69"/>
      <c r="O265" s="69"/>
      <c r="P265" s="127"/>
      <c r="Q265" s="391"/>
      <c r="R265" s="388"/>
      <c r="S265" s="388"/>
      <c r="T265" s="388"/>
      <c r="U265" s="623"/>
      <c r="V265" s="391"/>
      <c r="W265" s="388"/>
      <c r="X265" s="388"/>
      <c r="Y265" s="388"/>
      <c r="Z265" s="388"/>
      <c r="AA265" s="388"/>
      <c r="AB265" s="388"/>
      <c r="AC265" s="388"/>
      <c r="AD265" s="392"/>
      <c r="AE265" s="675"/>
      <c r="AF265" s="65"/>
      <c r="AG265" s="69"/>
      <c r="AH265" s="65"/>
      <c r="AI265" s="65"/>
      <c r="AJ265" s="70"/>
      <c r="DT265" s="12"/>
      <c r="DU265" s="12"/>
      <c r="DV265" s="12"/>
      <c r="DW265" s="12"/>
    </row>
    <row r="266" spans="1:127" s="6" customFormat="1" ht="15" customHeight="1" x14ac:dyDescent="0.3">
      <c r="A266" s="185" t="s">
        <v>52</v>
      </c>
      <c r="B266" s="184" t="s">
        <v>45</v>
      </c>
      <c r="C266" s="188" t="s">
        <v>93</v>
      </c>
      <c r="D266" s="198" t="s">
        <v>15</v>
      </c>
      <c r="E266" s="533">
        <f>AVERAGE(I266:XY266)</f>
        <v>7.8964285714285737E-2</v>
      </c>
      <c r="F266" s="166">
        <f t="shared" ref="F266:F267" si="268">AVEDEV(I266:BY266)</f>
        <v>1.783163265306122E-2</v>
      </c>
      <c r="G266" s="166">
        <f t="shared" ref="G266:G267" si="269">MIN(I266:XY266)</f>
        <v>5.3999999999999999E-2</v>
      </c>
      <c r="H266" s="167">
        <f t="shared" ref="H266:H267" si="270">MAX(I266:XY266)</f>
        <v>0.10100000000000001</v>
      </c>
      <c r="I266" s="64">
        <v>0.08</v>
      </c>
      <c r="J266" s="315">
        <v>0.08</v>
      </c>
      <c r="K266" s="315">
        <v>0.08</v>
      </c>
      <c r="L266" s="69">
        <v>9.0999999999999998E-2</v>
      </c>
      <c r="M266" s="69">
        <v>9.0999999999999998E-2</v>
      </c>
      <c r="N266" s="69">
        <v>0.10100000000000001</v>
      </c>
      <c r="O266" s="69">
        <v>0.10100000000000001</v>
      </c>
      <c r="P266" s="126">
        <v>0.10100000000000001</v>
      </c>
      <c r="Q266" s="71">
        <v>5.3999999999999999E-2</v>
      </c>
      <c r="R266" s="69">
        <v>5.3999999999999999E-2</v>
      </c>
      <c r="S266" s="69">
        <v>5.3999999999999999E-2</v>
      </c>
      <c r="T266" s="69">
        <v>5.3999999999999999E-2</v>
      </c>
      <c r="U266" s="126">
        <v>5.3999999999999999E-2</v>
      </c>
      <c r="V266" s="71">
        <v>5.3999999999999999E-2</v>
      </c>
      <c r="W266" s="69">
        <v>5.3999999999999999E-2</v>
      </c>
      <c r="X266" s="69">
        <v>5.3999999999999999E-2</v>
      </c>
      <c r="Y266" s="69">
        <v>5.3999999999999999E-2</v>
      </c>
      <c r="Z266" s="69">
        <v>5.3999999999999999E-2</v>
      </c>
      <c r="AA266" s="69">
        <v>0.09</v>
      </c>
      <c r="AB266" s="69">
        <v>0.09</v>
      </c>
      <c r="AC266" s="69">
        <v>0.09</v>
      </c>
      <c r="AD266" s="70">
        <v>0.09</v>
      </c>
      <c r="AE266" s="675">
        <v>9.0999999999999998E-2</v>
      </c>
      <c r="AF266" s="69">
        <v>9.0999999999999998E-2</v>
      </c>
      <c r="AG266" s="69">
        <v>0.10100000000000001</v>
      </c>
      <c r="AH266" s="69">
        <v>0.10100000000000001</v>
      </c>
      <c r="AI266" s="69">
        <v>0.10100000000000001</v>
      </c>
      <c r="AJ266" s="70">
        <v>0.10100000000000001</v>
      </c>
      <c r="DT266" s="12"/>
      <c r="DU266" s="12"/>
      <c r="DV266" s="12"/>
      <c r="DW266" s="12"/>
    </row>
    <row r="267" spans="1:127" s="6" customFormat="1" ht="15" customHeight="1" x14ac:dyDescent="0.3">
      <c r="A267" s="185" t="s">
        <v>16</v>
      </c>
      <c r="B267" s="184" t="s">
        <v>46</v>
      </c>
      <c r="C267" s="188" t="s">
        <v>92</v>
      </c>
      <c r="D267" s="198" t="s">
        <v>5</v>
      </c>
      <c r="E267" s="807">
        <f>AVERAGE(I267:XY267)</f>
        <v>88.732142857142861</v>
      </c>
      <c r="F267" s="805">
        <f t="shared" si="268"/>
        <v>47.336734693877567</v>
      </c>
      <c r="G267" s="805">
        <f t="shared" si="269"/>
        <v>33</v>
      </c>
      <c r="H267" s="806">
        <f t="shared" si="270"/>
        <v>225</v>
      </c>
      <c r="I267" s="71">
        <v>60</v>
      </c>
      <c r="J267" s="69">
        <v>77</v>
      </c>
      <c r="K267" s="69">
        <v>94</v>
      </c>
      <c r="L267" s="69">
        <v>114</v>
      </c>
      <c r="M267" s="69">
        <v>143</v>
      </c>
      <c r="N267" s="69">
        <v>106</v>
      </c>
      <c r="O267" s="69">
        <v>154</v>
      </c>
      <c r="P267" s="126">
        <v>175</v>
      </c>
      <c r="Q267" s="71">
        <v>33</v>
      </c>
      <c r="R267" s="69">
        <v>34</v>
      </c>
      <c r="S267" s="69">
        <v>36</v>
      </c>
      <c r="T267" s="69">
        <v>37</v>
      </c>
      <c r="U267" s="126">
        <v>54</v>
      </c>
      <c r="V267" s="71">
        <v>33</v>
      </c>
      <c r="W267" s="69">
        <v>34</v>
      </c>
      <c r="X267" s="69">
        <v>36</v>
      </c>
      <c r="Y267" s="69">
        <v>37</v>
      </c>
      <c r="Z267" s="69">
        <v>39</v>
      </c>
      <c r="AA267" s="69">
        <v>51</v>
      </c>
      <c r="AB267" s="69">
        <v>58</v>
      </c>
      <c r="AC267" s="69">
        <v>64</v>
      </c>
      <c r="AD267" s="70">
        <v>74</v>
      </c>
      <c r="AE267" s="830">
        <v>91.5</v>
      </c>
      <c r="AF267" s="69">
        <v>112</v>
      </c>
      <c r="AG267" s="69">
        <v>146</v>
      </c>
      <c r="AH267" s="69">
        <v>173</v>
      </c>
      <c r="AI267" s="69">
        <v>194</v>
      </c>
      <c r="AJ267" s="70">
        <v>225</v>
      </c>
      <c r="DT267" s="12"/>
      <c r="DU267" s="12"/>
      <c r="DV267" s="12"/>
      <c r="DW267" s="12"/>
    </row>
    <row r="268" spans="1:127" s="6" customFormat="1" ht="15" customHeight="1" thickBot="1" x14ac:dyDescent="0.35">
      <c r="A268" s="186" t="s">
        <v>154</v>
      </c>
      <c r="B268" s="187"/>
      <c r="C268" s="37" t="s">
        <v>92</v>
      </c>
      <c r="D268" s="201"/>
      <c r="E268" s="320"/>
      <c r="F268" s="323"/>
      <c r="G268" s="610"/>
      <c r="H268" s="611"/>
      <c r="I268" s="139" t="s">
        <v>17</v>
      </c>
      <c r="J268" s="133" t="s">
        <v>17</v>
      </c>
      <c r="K268" s="133" t="s">
        <v>17</v>
      </c>
      <c r="L268" s="133" t="s">
        <v>17</v>
      </c>
      <c r="M268" s="133" t="s">
        <v>17</v>
      </c>
      <c r="N268" s="133" t="s">
        <v>17</v>
      </c>
      <c r="O268" s="133" t="s">
        <v>17</v>
      </c>
      <c r="P268" s="128" t="s">
        <v>17</v>
      </c>
      <c r="Q268" s="139" t="s">
        <v>17</v>
      </c>
      <c r="R268" s="133" t="s">
        <v>17</v>
      </c>
      <c r="S268" s="133" t="s">
        <v>17</v>
      </c>
      <c r="T268" s="40" t="s">
        <v>17</v>
      </c>
      <c r="U268" s="128" t="s">
        <v>17</v>
      </c>
      <c r="V268" s="139" t="s">
        <v>17</v>
      </c>
      <c r="W268" s="133" t="s">
        <v>17</v>
      </c>
      <c r="X268" s="133" t="s">
        <v>17</v>
      </c>
      <c r="Y268" s="133" t="s">
        <v>17</v>
      </c>
      <c r="Z268" s="40" t="s">
        <v>17</v>
      </c>
      <c r="AA268" s="133" t="s">
        <v>17</v>
      </c>
      <c r="AB268" s="40" t="s">
        <v>17</v>
      </c>
      <c r="AC268" s="133" t="s">
        <v>17</v>
      </c>
      <c r="AD268" s="75" t="s">
        <v>17</v>
      </c>
      <c r="AE268" s="337" t="s">
        <v>17</v>
      </c>
      <c r="AF268" s="40" t="s">
        <v>17</v>
      </c>
      <c r="AG268" s="133" t="s">
        <v>17</v>
      </c>
      <c r="AH268" s="133" t="s">
        <v>17</v>
      </c>
      <c r="AI268" s="40" t="s">
        <v>17</v>
      </c>
      <c r="AJ268" s="147" t="s">
        <v>17</v>
      </c>
      <c r="DT268" s="770"/>
      <c r="DU268" s="770"/>
      <c r="DV268" s="770"/>
      <c r="DW268" s="770"/>
    </row>
    <row r="269" spans="1:127" s="6" customFormat="1" ht="15" hidden="1" customHeight="1" x14ac:dyDescent="0.3">
      <c r="A269" s="1237" t="s">
        <v>103</v>
      </c>
      <c r="B269" s="1242" t="s">
        <v>179</v>
      </c>
      <c r="C269" s="1243"/>
      <c r="D269" s="1243"/>
      <c r="E269" s="286">
        <f>AVERAGE(I269:BC269)</f>
        <v>0.56956521739130428</v>
      </c>
      <c r="F269" s="214">
        <f t="shared" ref="F269:F273" si="271">AVEDEV(I269:BY269)</f>
        <v>0.28816635160680526</v>
      </c>
      <c r="G269" s="287">
        <f>MIN(I269:BC269)</f>
        <v>0.22</v>
      </c>
      <c r="H269" s="347">
        <f>MAX(I269:BC269)</f>
        <v>1.3</v>
      </c>
      <c r="I269" s="33">
        <f>0.02+(0.02*I262)</f>
        <v>0.26</v>
      </c>
      <c r="J269" s="35">
        <f t="shared" ref="J269:T269" si="272">0.02+(0.02*J262)</f>
        <v>0.32</v>
      </c>
      <c r="K269" s="35">
        <f t="shared" si="272"/>
        <v>0.42000000000000004</v>
      </c>
      <c r="L269" s="35">
        <f t="shared" si="272"/>
        <v>0.52</v>
      </c>
      <c r="M269" s="35">
        <f t="shared" si="272"/>
        <v>0.66</v>
      </c>
      <c r="N269" s="35">
        <f t="shared" si="272"/>
        <v>0.74</v>
      </c>
      <c r="O269" s="35">
        <f t="shared" si="272"/>
        <v>0.98</v>
      </c>
      <c r="P269" s="36">
        <f t="shared" si="272"/>
        <v>1.1400000000000001</v>
      </c>
      <c r="Q269" s="90">
        <f t="shared" si="272"/>
        <v>0.22</v>
      </c>
      <c r="R269" s="106">
        <f t="shared" si="272"/>
        <v>0.26</v>
      </c>
      <c r="S269" s="106">
        <f t="shared" si="272"/>
        <v>0.30000000000000004</v>
      </c>
      <c r="T269" s="107">
        <f t="shared" si="272"/>
        <v>0.34</v>
      </c>
      <c r="U269" s="90">
        <f>0.02+(0.02*V262)</f>
        <v>0.22</v>
      </c>
      <c r="V269" s="106">
        <f>0.02+(0.02*W262)</f>
        <v>0.26</v>
      </c>
      <c r="W269" s="106">
        <f>0.02+(0.02*X262)</f>
        <v>0.30000000000000004</v>
      </c>
      <c r="X269" s="106">
        <f>0.02+(0.02*Y262)</f>
        <v>0.34</v>
      </c>
      <c r="Y269" s="107">
        <f>0.02+(0.02*Z262)</f>
        <v>0.38</v>
      </c>
      <c r="Z269" s="90">
        <f t="shared" ref="Z269:AE269" si="273">0.02+(0.02*AE262)</f>
        <v>0.52</v>
      </c>
      <c r="AA269" s="106">
        <f t="shared" si="273"/>
        <v>0.66</v>
      </c>
      <c r="AB269" s="106">
        <f t="shared" si="273"/>
        <v>0.84000000000000008</v>
      </c>
      <c r="AC269" s="106">
        <f t="shared" si="273"/>
        <v>1</v>
      </c>
      <c r="AD269" s="106">
        <f t="shared" si="273"/>
        <v>1.1200000000000001</v>
      </c>
      <c r="AE269" s="107">
        <f t="shared" si="273"/>
        <v>1.3</v>
      </c>
      <c r="AF269" s="621"/>
      <c r="AG269" s="621"/>
      <c r="DT269" s="12"/>
      <c r="DU269" s="12"/>
      <c r="DV269" s="12"/>
      <c r="DW269" s="12"/>
    </row>
    <row r="270" spans="1:127" s="6" customFormat="1" ht="15" hidden="1" customHeight="1" thickBot="1" x14ac:dyDescent="0.35">
      <c r="A270" s="1238"/>
      <c r="B270" s="1277" t="s">
        <v>180</v>
      </c>
      <c r="C270" s="1278"/>
      <c r="D270" s="1278"/>
      <c r="E270" s="304">
        <f>AVERAGE(I270:BC270)</f>
        <v>284.78260869565219</v>
      </c>
      <c r="F270" s="305">
        <f t="shared" si="271"/>
        <v>144.0831758034027</v>
      </c>
      <c r="G270" s="305">
        <f t="shared" ref="G270:G273" si="274">MIN(I270:BC270)</f>
        <v>110</v>
      </c>
      <c r="H270" s="574">
        <f t="shared" ref="H270:H273" si="275">MAX(I270:BC270)</f>
        <v>650</v>
      </c>
      <c r="I270" s="48">
        <f>10+(10*I262)</f>
        <v>130</v>
      </c>
      <c r="J270" s="49">
        <f t="shared" ref="J270:T270" si="276">10+(10*J262)</f>
        <v>160</v>
      </c>
      <c r="K270" s="49">
        <f t="shared" si="276"/>
        <v>210</v>
      </c>
      <c r="L270" s="49">
        <f t="shared" si="276"/>
        <v>260</v>
      </c>
      <c r="M270" s="49">
        <f t="shared" si="276"/>
        <v>330</v>
      </c>
      <c r="N270" s="49">
        <f t="shared" si="276"/>
        <v>370</v>
      </c>
      <c r="O270" s="49">
        <f t="shared" si="276"/>
        <v>490</v>
      </c>
      <c r="P270" s="50">
        <f t="shared" si="276"/>
        <v>570</v>
      </c>
      <c r="Q270" s="48">
        <f t="shared" si="276"/>
        <v>110</v>
      </c>
      <c r="R270" s="49">
        <f t="shared" si="276"/>
        <v>130</v>
      </c>
      <c r="S270" s="49">
        <f t="shared" si="276"/>
        <v>150</v>
      </c>
      <c r="T270" s="50">
        <f t="shared" si="276"/>
        <v>170</v>
      </c>
      <c r="U270" s="48">
        <f>10+(10*V262)</f>
        <v>110</v>
      </c>
      <c r="V270" s="49">
        <f>10+(10*W262)</f>
        <v>130</v>
      </c>
      <c r="W270" s="49">
        <f>10+(10*X262)</f>
        <v>150</v>
      </c>
      <c r="X270" s="49">
        <f>10+(10*Y262)</f>
        <v>170</v>
      </c>
      <c r="Y270" s="50">
        <f>10+(10*Z262)</f>
        <v>190</v>
      </c>
      <c r="Z270" s="48">
        <f t="shared" ref="Z270:AE270" si="277">10+(10*AE262)</f>
        <v>260</v>
      </c>
      <c r="AA270" s="49">
        <f t="shared" si="277"/>
        <v>330</v>
      </c>
      <c r="AB270" s="49">
        <f t="shared" si="277"/>
        <v>420</v>
      </c>
      <c r="AC270" s="49">
        <f t="shared" si="277"/>
        <v>500</v>
      </c>
      <c r="AD270" s="49">
        <f t="shared" si="277"/>
        <v>560</v>
      </c>
      <c r="AE270" s="50">
        <f t="shared" si="277"/>
        <v>650</v>
      </c>
      <c r="AF270" s="621"/>
      <c r="AG270" s="621"/>
      <c r="DT270" s="12"/>
      <c r="DU270" s="12"/>
      <c r="DV270" s="12"/>
      <c r="DW270" s="12"/>
    </row>
    <row r="271" spans="1:127" s="6" customFormat="1" ht="15" hidden="1" customHeight="1" x14ac:dyDescent="0.3">
      <c r="A271" s="1239" t="s">
        <v>90</v>
      </c>
      <c r="B271" s="1255" t="s">
        <v>181</v>
      </c>
      <c r="C271" s="1256"/>
      <c r="D271" s="285" t="s">
        <v>184</v>
      </c>
      <c r="E271" s="504">
        <f>AVERAGE(I271:BC271)</f>
        <v>1.2380978260869568</v>
      </c>
      <c r="F271" s="505">
        <f t="shared" si="271"/>
        <v>6.3232514177693711E-2</v>
      </c>
      <c r="G271" s="505">
        <f t="shared" si="274"/>
        <v>1.1425000000000001</v>
      </c>
      <c r="H271" s="517">
        <f t="shared" si="275"/>
        <v>1.3412499999999998</v>
      </c>
      <c r="I271" s="319">
        <f>I257/0.8</f>
        <v>1.15625</v>
      </c>
      <c r="J271" s="515">
        <f t="shared" ref="J271:T271" si="278">J257/0.8</f>
        <v>1.1837499999999999</v>
      </c>
      <c r="K271" s="515">
        <f t="shared" si="278"/>
        <v>1.155</v>
      </c>
      <c r="L271" s="515">
        <f t="shared" si="278"/>
        <v>1.1487499999999999</v>
      </c>
      <c r="M271" s="515">
        <f t="shared" si="278"/>
        <v>1.1425000000000001</v>
      </c>
      <c r="N271" s="515">
        <f t="shared" si="278"/>
        <v>1.14625</v>
      </c>
      <c r="O271" s="515">
        <f t="shared" si="278"/>
        <v>1.15625</v>
      </c>
      <c r="P271" s="516">
        <f t="shared" si="278"/>
        <v>1.1625000000000001</v>
      </c>
      <c r="Q271" s="319">
        <f t="shared" si="278"/>
        <v>1.22</v>
      </c>
      <c r="R271" s="515">
        <f t="shared" si="278"/>
        <v>1.22</v>
      </c>
      <c r="S271" s="515">
        <f t="shared" si="278"/>
        <v>1.22</v>
      </c>
      <c r="T271" s="516">
        <f t="shared" si="278"/>
        <v>1.21875</v>
      </c>
      <c r="U271" s="319">
        <f>V257/0.8</f>
        <v>1.3187499999999999</v>
      </c>
      <c r="V271" s="515">
        <f>W257/0.8</f>
        <v>1.325</v>
      </c>
      <c r="W271" s="515">
        <f>X257/0.8</f>
        <v>1.33</v>
      </c>
      <c r="X271" s="515">
        <f>Y257/0.8</f>
        <v>1.3362499999999999</v>
      </c>
      <c r="Y271" s="516">
        <f>Z257/0.8</f>
        <v>1.3412499999999998</v>
      </c>
      <c r="Z271" s="319">
        <f t="shared" ref="Z271:AE271" si="279">AE257/0.8</f>
        <v>1.2749999999999999</v>
      </c>
      <c r="AA271" s="515">
        <f t="shared" si="279"/>
        <v>1.2849999999999999</v>
      </c>
      <c r="AB271" s="515">
        <f t="shared" si="279"/>
        <v>1.2837499999999997</v>
      </c>
      <c r="AC271" s="515">
        <f t="shared" si="279"/>
        <v>1.2837499999999997</v>
      </c>
      <c r="AD271" s="515">
        <f t="shared" si="279"/>
        <v>1.2837499999999997</v>
      </c>
      <c r="AE271" s="516">
        <f t="shared" si="279"/>
        <v>1.2837499999999997</v>
      </c>
      <c r="AF271" s="621"/>
      <c r="AG271" s="621"/>
      <c r="DT271" s="12"/>
      <c r="DU271" s="12"/>
      <c r="DV271" s="12"/>
      <c r="DW271" s="12"/>
    </row>
    <row r="272" spans="1:127" s="6" customFormat="1" ht="15" hidden="1" customHeight="1" x14ac:dyDescent="0.3">
      <c r="A272" s="1240"/>
      <c r="B272" s="1253" t="s">
        <v>89</v>
      </c>
      <c r="C272" s="1253"/>
      <c r="D272" s="298" t="s">
        <v>183</v>
      </c>
      <c r="E272" s="217">
        <f>AVERAGE(I272:BC272)</f>
        <v>6.8455493025015191</v>
      </c>
      <c r="F272" s="227">
        <f t="shared" si="271"/>
        <v>2.0506163497797258</v>
      </c>
      <c r="G272" s="227">
        <f t="shared" si="274"/>
        <v>3.25</v>
      </c>
      <c r="H272" s="348">
        <f t="shared" si="275"/>
        <v>12.87128712871287</v>
      </c>
      <c r="I272" s="318">
        <f t="shared" ref="I272:T272" si="280">I269/I266</f>
        <v>3.25</v>
      </c>
      <c r="J272" s="162">
        <f t="shared" si="280"/>
        <v>4</v>
      </c>
      <c r="K272" s="162">
        <f t="shared" si="280"/>
        <v>5.25</v>
      </c>
      <c r="L272" s="162">
        <f t="shared" si="280"/>
        <v>5.7142857142857144</v>
      </c>
      <c r="M272" s="162">
        <f t="shared" si="280"/>
        <v>7.2527472527472536</v>
      </c>
      <c r="N272" s="162">
        <f t="shared" si="280"/>
        <v>7.3267326732673261</v>
      </c>
      <c r="O272" s="162">
        <f t="shared" si="280"/>
        <v>9.7029702970297027</v>
      </c>
      <c r="P272" s="163">
        <f t="shared" si="280"/>
        <v>11.287128712871288</v>
      </c>
      <c r="Q272" s="318">
        <f t="shared" si="280"/>
        <v>4.0740740740740744</v>
      </c>
      <c r="R272" s="162">
        <f t="shared" si="280"/>
        <v>4.8148148148148149</v>
      </c>
      <c r="S272" s="162">
        <f t="shared" si="280"/>
        <v>5.5555555555555562</v>
      </c>
      <c r="T272" s="163">
        <f t="shared" si="280"/>
        <v>6.2962962962962967</v>
      </c>
      <c r="U272" s="318">
        <f t="shared" ref="U272:Y273" si="281">U269/V266</f>
        <v>4.0740740740740744</v>
      </c>
      <c r="V272" s="162">
        <f t="shared" si="281"/>
        <v>4.8148148148148149</v>
      </c>
      <c r="W272" s="162">
        <f t="shared" si="281"/>
        <v>5.5555555555555562</v>
      </c>
      <c r="X272" s="162">
        <f t="shared" si="281"/>
        <v>6.2962962962962967</v>
      </c>
      <c r="Y272" s="163">
        <f t="shared" si="281"/>
        <v>7.0370370370370372</v>
      </c>
      <c r="Z272" s="318">
        <f t="shared" ref="Z272:AE273" si="282">Z269/AE266</f>
        <v>5.7142857142857144</v>
      </c>
      <c r="AA272" s="162">
        <f t="shared" si="282"/>
        <v>7.2527472527472536</v>
      </c>
      <c r="AB272" s="162">
        <f t="shared" si="282"/>
        <v>8.3168316831683171</v>
      </c>
      <c r="AC272" s="162">
        <f t="shared" si="282"/>
        <v>9.9009900990099009</v>
      </c>
      <c r="AD272" s="162">
        <f t="shared" si="282"/>
        <v>11.08910891089109</v>
      </c>
      <c r="AE272" s="163">
        <f t="shared" si="282"/>
        <v>12.87128712871287</v>
      </c>
      <c r="AF272" s="621"/>
      <c r="AG272" s="621"/>
      <c r="DT272" s="12"/>
      <c r="DU272" s="12"/>
      <c r="DV272" s="12"/>
      <c r="DW272" s="12"/>
    </row>
    <row r="273" spans="1:127" s="6" customFormat="1" ht="15" hidden="1" customHeight="1" thickBot="1" x14ac:dyDescent="0.35">
      <c r="A273" s="1241"/>
      <c r="B273" s="1254"/>
      <c r="C273" s="1254"/>
      <c r="D273" s="299" t="s">
        <v>182</v>
      </c>
      <c r="E273" s="218">
        <f>AVERAGE(I273:BC273)</f>
        <v>3.2623881092759661</v>
      </c>
      <c r="F273" s="219">
        <f t="shared" si="271"/>
        <v>0.6586719851730144</v>
      </c>
      <c r="G273" s="219">
        <f t="shared" si="274"/>
        <v>2.0779220779220777</v>
      </c>
      <c r="H273" s="351">
        <f t="shared" si="275"/>
        <v>4.8717948717948714</v>
      </c>
      <c r="I273" s="320">
        <f t="shared" ref="I273:T273" si="283">I270/I267</f>
        <v>2.1666666666666665</v>
      </c>
      <c r="J273" s="610">
        <f t="shared" si="283"/>
        <v>2.0779220779220777</v>
      </c>
      <c r="K273" s="610">
        <f t="shared" si="283"/>
        <v>2.2340425531914891</v>
      </c>
      <c r="L273" s="610">
        <f t="shared" si="283"/>
        <v>2.2807017543859649</v>
      </c>
      <c r="M273" s="610">
        <f t="shared" si="283"/>
        <v>2.3076923076923075</v>
      </c>
      <c r="N273" s="610">
        <f t="shared" si="283"/>
        <v>3.4905660377358489</v>
      </c>
      <c r="O273" s="610">
        <f t="shared" si="283"/>
        <v>3.1818181818181817</v>
      </c>
      <c r="P273" s="611">
        <f t="shared" si="283"/>
        <v>3.2571428571428571</v>
      </c>
      <c r="Q273" s="320">
        <f t="shared" si="283"/>
        <v>3.3333333333333335</v>
      </c>
      <c r="R273" s="610">
        <f t="shared" si="283"/>
        <v>3.8235294117647061</v>
      </c>
      <c r="S273" s="610">
        <f t="shared" si="283"/>
        <v>4.166666666666667</v>
      </c>
      <c r="T273" s="611">
        <f t="shared" si="283"/>
        <v>4.5945945945945947</v>
      </c>
      <c r="U273" s="320">
        <f t="shared" si="281"/>
        <v>3.3333333333333335</v>
      </c>
      <c r="V273" s="610">
        <f t="shared" si="281"/>
        <v>3.8235294117647061</v>
      </c>
      <c r="W273" s="610">
        <f t="shared" si="281"/>
        <v>4.166666666666667</v>
      </c>
      <c r="X273" s="610">
        <f t="shared" si="281"/>
        <v>4.5945945945945947</v>
      </c>
      <c r="Y273" s="611">
        <f t="shared" si="281"/>
        <v>4.8717948717948714</v>
      </c>
      <c r="Z273" s="320">
        <f t="shared" si="282"/>
        <v>2.8415300546448088</v>
      </c>
      <c r="AA273" s="610">
        <f t="shared" si="282"/>
        <v>2.9464285714285716</v>
      </c>
      <c r="AB273" s="610">
        <f t="shared" si="282"/>
        <v>2.8767123287671232</v>
      </c>
      <c r="AC273" s="610">
        <f t="shared" si="282"/>
        <v>2.8901734104046244</v>
      </c>
      <c r="AD273" s="610">
        <f t="shared" si="282"/>
        <v>2.8865979381443299</v>
      </c>
      <c r="AE273" s="611">
        <f t="shared" si="282"/>
        <v>2.8888888888888888</v>
      </c>
      <c r="AF273" s="621"/>
      <c r="AG273" s="621"/>
      <c r="DT273" s="12"/>
      <c r="DU273" s="12"/>
      <c r="DV273" s="12"/>
      <c r="DW273" s="12"/>
    </row>
    <row r="274" spans="1:127" s="173" customFormat="1" ht="30" customHeight="1" thickBot="1" x14ac:dyDescent="0.35">
      <c r="A274" s="564"/>
      <c r="I274" s="566"/>
      <c r="J274" s="566"/>
      <c r="K274" s="566"/>
      <c r="L274" s="566"/>
      <c r="M274" s="566"/>
      <c r="N274" s="566"/>
      <c r="O274" s="566"/>
      <c r="P274" s="566"/>
      <c r="Q274" s="566"/>
      <c r="R274" s="566"/>
      <c r="S274" s="566"/>
      <c r="T274" s="566"/>
      <c r="U274" s="566"/>
      <c r="V274" s="566"/>
      <c r="W274" s="566"/>
      <c r="X274" s="566"/>
      <c r="Y274" s="566"/>
      <c r="Z274" s="566"/>
      <c r="AA274" s="566"/>
      <c r="AB274" s="566"/>
      <c r="AC274" s="566"/>
      <c r="AD274" s="566"/>
      <c r="AE274" s="566"/>
      <c r="DT274" s="12"/>
      <c r="DU274" s="12"/>
      <c r="DV274" s="12"/>
      <c r="DW274" s="12"/>
    </row>
    <row r="275" spans="1:127" ht="15" customHeight="1" thickBot="1" x14ac:dyDescent="0.35">
      <c r="A275" s="535" t="s">
        <v>79</v>
      </c>
      <c r="B275" s="254"/>
      <c r="C275" s="254"/>
      <c r="D275" s="563" t="s">
        <v>78</v>
      </c>
      <c r="E275" s="1250" t="s">
        <v>78</v>
      </c>
      <c r="F275" s="1251"/>
      <c r="G275" s="1251"/>
      <c r="H275" s="1252"/>
      <c r="I275" s="1191" t="s">
        <v>368</v>
      </c>
      <c r="J275" s="1192"/>
      <c r="K275" s="1192"/>
      <c r="L275" s="1192"/>
      <c r="M275" s="1192"/>
      <c r="N275" s="1192"/>
      <c r="O275" s="1192"/>
      <c r="P275" s="1192"/>
      <c r="Q275" s="1192"/>
      <c r="R275" s="1193"/>
      <c r="S275" s="1191" t="s">
        <v>368</v>
      </c>
      <c r="T275" s="1192"/>
      <c r="U275" s="1192"/>
      <c r="V275" s="1193"/>
      <c r="W275" s="1191" t="s">
        <v>368</v>
      </c>
      <c r="X275" s="1192"/>
      <c r="Y275" s="1192"/>
      <c r="Z275" s="1191" t="s">
        <v>368</v>
      </c>
      <c r="AA275" s="1192"/>
      <c r="AB275" s="1192"/>
      <c r="AC275" s="1192"/>
      <c r="AD275" s="1193"/>
      <c r="DT275" s="12"/>
      <c r="DU275" s="12"/>
      <c r="DV275" s="12"/>
      <c r="DW275" s="12"/>
    </row>
    <row r="276" spans="1:127" s="7" customFormat="1" ht="40.049999999999997" customHeight="1" thickBot="1" x14ac:dyDescent="0.35">
      <c r="A276" s="1257">
        <f>COUNTA(I276:CA276)</f>
        <v>22</v>
      </c>
      <c r="B276" s="1258"/>
      <c r="C276" s="1259"/>
      <c r="D276" s="103" t="s">
        <v>0</v>
      </c>
      <c r="E276" s="247" t="s">
        <v>75</v>
      </c>
      <c r="F276" s="790" t="s">
        <v>546</v>
      </c>
      <c r="G276" s="192" t="s">
        <v>76</v>
      </c>
      <c r="H276" s="345" t="s">
        <v>77</v>
      </c>
      <c r="I276" s="527" t="s">
        <v>120</v>
      </c>
      <c r="J276" s="141" t="s">
        <v>121</v>
      </c>
      <c r="K276" s="141" t="s">
        <v>118</v>
      </c>
      <c r="L276" s="141" t="s">
        <v>119</v>
      </c>
      <c r="M276" s="141" t="s">
        <v>122</v>
      </c>
      <c r="N276" s="141" t="s">
        <v>123</v>
      </c>
      <c r="O276" s="141" t="s">
        <v>124</v>
      </c>
      <c r="P276" s="141" t="s">
        <v>125</v>
      </c>
      <c r="Q276" s="141" t="s">
        <v>126</v>
      </c>
      <c r="R276" s="142" t="s">
        <v>127</v>
      </c>
      <c r="S276" s="141" t="s">
        <v>116</v>
      </c>
      <c r="T276" s="141" t="s">
        <v>117</v>
      </c>
      <c r="U276" s="141" t="s">
        <v>118</v>
      </c>
      <c r="V276" s="142" t="s">
        <v>119</v>
      </c>
      <c r="W276" s="131" t="s">
        <v>128</v>
      </c>
      <c r="X276" s="130" t="s">
        <v>129</v>
      </c>
      <c r="Y276" s="143" t="s">
        <v>130</v>
      </c>
      <c r="Z276" s="131" t="s">
        <v>131</v>
      </c>
      <c r="AA276" s="130" t="s">
        <v>132</v>
      </c>
      <c r="AB276" s="130" t="s">
        <v>133</v>
      </c>
      <c r="AC276" s="130" t="s">
        <v>134</v>
      </c>
      <c r="AD276" s="143" t="s">
        <v>135</v>
      </c>
      <c r="DT276" s="12"/>
      <c r="DU276" s="12"/>
      <c r="DV276" s="12"/>
      <c r="DW276" s="12"/>
    </row>
    <row r="277" spans="1:127" s="12" customFormat="1" ht="15" customHeight="1" thickBot="1" x14ac:dyDescent="0.35">
      <c r="A277" s="1260"/>
      <c r="B277" s="1261"/>
      <c r="C277" s="1262"/>
      <c r="D277" s="102" t="s">
        <v>97</v>
      </c>
      <c r="E277" s="1244" t="s">
        <v>547</v>
      </c>
      <c r="F277" s="1245"/>
      <c r="G277" s="1245"/>
      <c r="H277" s="1246"/>
      <c r="I277" s="1218" t="s">
        <v>34</v>
      </c>
      <c r="J277" s="1219"/>
      <c r="K277" s="1219"/>
      <c r="L277" s="1219"/>
      <c r="M277" s="1219"/>
      <c r="N277" s="1219"/>
      <c r="O277" s="1219"/>
      <c r="P277" s="1219"/>
      <c r="Q277" s="1219"/>
      <c r="R277" s="1220"/>
      <c r="S277" s="1197" t="s">
        <v>137</v>
      </c>
      <c r="T277" s="1198"/>
      <c r="U277" s="1198"/>
      <c r="V277" s="1199"/>
      <c r="W277" s="1197" t="s">
        <v>34</v>
      </c>
      <c r="X277" s="1198"/>
      <c r="Y277" s="1199"/>
      <c r="Z277" s="1197" t="s">
        <v>34</v>
      </c>
      <c r="AA277" s="1198"/>
      <c r="AB277" s="1198"/>
      <c r="AC277" s="1198"/>
      <c r="AD277" s="1199"/>
      <c r="DT277"/>
      <c r="DU277"/>
      <c r="DV277"/>
      <c r="DW277"/>
    </row>
    <row r="278" spans="1:127" s="12" customFormat="1" ht="15" customHeight="1" thickBot="1" x14ac:dyDescent="0.35">
      <c r="A278" s="104" t="s">
        <v>53</v>
      </c>
      <c r="B278" s="192" t="s">
        <v>101</v>
      </c>
      <c r="C278" s="193" t="s">
        <v>2</v>
      </c>
      <c r="D278" s="105" t="s">
        <v>3</v>
      </c>
      <c r="E278" s="1247"/>
      <c r="F278" s="1248"/>
      <c r="G278" s="1248"/>
      <c r="H278" s="1249"/>
      <c r="I278" s="1221"/>
      <c r="J278" s="1222"/>
      <c r="K278" s="1222"/>
      <c r="L278" s="1222"/>
      <c r="M278" s="1222"/>
      <c r="N278" s="1222"/>
      <c r="O278" s="1222"/>
      <c r="P278" s="1222"/>
      <c r="Q278" s="1222"/>
      <c r="R278" s="1223"/>
      <c r="S278" s="1200"/>
      <c r="T278" s="1201"/>
      <c r="U278" s="1201"/>
      <c r="V278" s="1202"/>
      <c r="W278" s="1200"/>
      <c r="X278" s="1201"/>
      <c r="Y278" s="1202"/>
      <c r="Z278" s="1200"/>
      <c r="AA278" s="1201"/>
      <c r="AB278" s="1201"/>
      <c r="AC278" s="1201"/>
      <c r="AD278" s="1202"/>
      <c r="DT278"/>
      <c r="DU278"/>
      <c r="DV278"/>
      <c r="DW278"/>
    </row>
    <row r="279" spans="1:127" s="12" customFormat="1" ht="15" customHeight="1" x14ac:dyDescent="0.3">
      <c r="A279" s="194" t="s">
        <v>48</v>
      </c>
      <c r="B279" s="195" t="s">
        <v>4</v>
      </c>
      <c r="C279" s="191" t="s">
        <v>156</v>
      </c>
      <c r="D279" s="196" t="s">
        <v>5</v>
      </c>
      <c r="E279" s="799">
        <f t="shared" ref="E279:E286" si="284">AVERAGE(I279:XY279)</f>
        <v>0.94200000000000006</v>
      </c>
      <c r="F279" s="800">
        <f>AVEDEV(I279:BY279)</f>
        <v>8.4545454545454316E-3</v>
      </c>
      <c r="G279" s="800">
        <f t="shared" ref="G279:G286" si="285">MIN(I279:XY279)</f>
        <v>0.91200000000000003</v>
      </c>
      <c r="H279" s="801">
        <f t="shared" ref="H279:H286" si="286">MAX(I279:XY279)</f>
        <v>0.95699999999999996</v>
      </c>
      <c r="I279" s="157">
        <v>0.94199999999999995</v>
      </c>
      <c r="J279" s="158">
        <v>0.93799999999999994</v>
      </c>
      <c r="K279" s="158">
        <v>0.92800000000000005</v>
      </c>
      <c r="L279" s="158">
        <v>0.94</v>
      </c>
      <c r="M279" s="158">
        <v>0.95099999999999996</v>
      </c>
      <c r="N279" s="158">
        <v>0.94499999999999995</v>
      </c>
      <c r="O279" s="158">
        <v>0.94099999999999995</v>
      </c>
      <c r="P279" s="158">
        <v>0.95699999999999996</v>
      </c>
      <c r="Q279" s="158">
        <v>0.94599999999999995</v>
      </c>
      <c r="R279" s="155">
        <v>0.94599999999999995</v>
      </c>
      <c r="S279" s="157">
        <v>0.93400000000000005</v>
      </c>
      <c r="T279" s="158">
        <v>0.93600000000000005</v>
      </c>
      <c r="U279" s="158">
        <v>0.93100000000000005</v>
      </c>
      <c r="V279" s="159">
        <v>0.91200000000000003</v>
      </c>
      <c r="W279" s="157">
        <v>0.93600000000000005</v>
      </c>
      <c r="X279" s="158">
        <v>0.93600000000000005</v>
      </c>
      <c r="Y279" s="159">
        <v>0.93700000000000006</v>
      </c>
      <c r="Z279" s="157">
        <v>0.95299999999999996</v>
      </c>
      <c r="AA279" s="158">
        <v>0.95299999999999996</v>
      </c>
      <c r="AB279" s="158">
        <v>0.95399999999999996</v>
      </c>
      <c r="AC279" s="158">
        <v>0.95399999999999996</v>
      </c>
      <c r="AD279" s="67">
        <v>0.95399999999999996</v>
      </c>
      <c r="DT279" s="6"/>
      <c r="DU279" s="6"/>
      <c r="DV279" s="6"/>
      <c r="DW279" s="6"/>
    </row>
    <row r="280" spans="1:127" s="12" customFormat="1" ht="15" customHeight="1" x14ac:dyDescent="0.3">
      <c r="A280" s="185" t="s">
        <v>49</v>
      </c>
      <c r="B280" s="184" t="s">
        <v>6</v>
      </c>
      <c r="C280" s="188" t="s">
        <v>156</v>
      </c>
      <c r="D280" s="197" t="s">
        <v>7</v>
      </c>
      <c r="E280" s="533">
        <f t="shared" si="284"/>
        <v>0.84776818181818181</v>
      </c>
      <c r="F280" s="166">
        <f t="shared" ref="F280:F286" si="287">AVEDEV(I280:BY280)</f>
        <v>7.677272727272714E-3</v>
      </c>
      <c r="G280" s="166">
        <f t="shared" si="285"/>
        <v>0.82080000000000009</v>
      </c>
      <c r="H280" s="167">
        <f t="shared" si="286"/>
        <v>0.86129999999999995</v>
      </c>
      <c r="I280" s="138">
        <v>0.8478</v>
      </c>
      <c r="J280" s="136">
        <v>0.84419999999999995</v>
      </c>
      <c r="K280" s="136">
        <v>0.83520000000000005</v>
      </c>
      <c r="L280" s="136">
        <v>0.84599999999999997</v>
      </c>
      <c r="M280" s="136">
        <v>0.85589999999999999</v>
      </c>
      <c r="N280" s="136">
        <v>0.85049999999999992</v>
      </c>
      <c r="O280" s="136">
        <v>0.84689999999999999</v>
      </c>
      <c r="P280" s="136">
        <v>0.86129999999999995</v>
      </c>
      <c r="Q280" s="136">
        <v>0.85139999999999993</v>
      </c>
      <c r="R280" s="66">
        <v>0.85139999999999993</v>
      </c>
      <c r="S280" s="138">
        <v>0.84060000000000001</v>
      </c>
      <c r="T280" s="136">
        <v>0.84240000000000004</v>
      </c>
      <c r="U280" s="136">
        <v>0.83790000000000009</v>
      </c>
      <c r="V280" s="149">
        <v>0.82080000000000009</v>
      </c>
      <c r="W280" s="138">
        <v>0.84199999999999997</v>
      </c>
      <c r="X280" s="136">
        <v>0.84199999999999997</v>
      </c>
      <c r="Y280" s="149">
        <v>0.84299999999999997</v>
      </c>
      <c r="Z280" s="138">
        <v>0.85770000000000002</v>
      </c>
      <c r="AA280" s="136">
        <v>0.85770000000000002</v>
      </c>
      <c r="AB280" s="136">
        <v>0.85860000000000003</v>
      </c>
      <c r="AC280" s="136">
        <v>0.85860000000000003</v>
      </c>
      <c r="AD280" s="145">
        <v>0.85899999999999999</v>
      </c>
      <c r="DT280" s="173"/>
      <c r="DU280" s="173"/>
      <c r="DV280" s="173"/>
      <c r="DW280" s="173"/>
    </row>
    <row r="281" spans="1:127" s="12" customFormat="1" ht="15" customHeight="1" x14ac:dyDescent="0.3">
      <c r="A281" s="185" t="s">
        <v>100</v>
      </c>
      <c r="B281" s="184" t="s">
        <v>39</v>
      </c>
      <c r="C281" s="188" t="s">
        <v>93</v>
      </c>
      <c r="D281" s="198" t="s">
        <v>55</v>
      </c>
      <c r="E281" s="318">
        <f t="shared" si="284"/>
        <v>23.814545454545453</v>
      </c>
      <c r="F281" s="162">
        <f t="shared" si="287"/>
        <v>17.583966942148759</v>
      </c>
      <c r="G281" s="162">
        <f t="shared" si="285"/>
        <v>3.66</v>
      </c>
      <c r="H281" s="163">
        <f t="shared" si="286"/>
        <v>72</v>
      </c>
      <c r="I281" s="140">
        <v>5.7</v>
      </c>
      <c r="J281" s="137">
        <v>7.1999999999999993</v>
      </c>
      <c r="K281" s="137">
        <v>8.94</v>
      </c>
      <c r="L281" s="137">
        <v>13.2</v>
      </c>
      <c r="M281" s="137">
        <v>15.48</v>
      </c>
      <c r="N281" s="137">
        <v>18.600000000000001</v>
      </c>
      <c r="O281" s="137">
        <v>20.399999999999999</v>
      </c>
      <c r="P281" s="137">
        <v>24.96</v>
      </c>
      <c r="Q281" s="137">
        <v>29.52</v>
      </c>
      <c r="R281" s="86">
        <v>36.06</v>
      </c>
      <c r="S281" s="140">
        <v>5.34</v>
      </c>
      <c r="T281" s="137">
        <v>7.44</v>
      </c>
      <c r="U281" s="137">
        <v>8.94</v>
      </c>
      <c r="V281" s="150">
        <v>12.42</v>
      </c>
      <c r="W281" s="140">
        <v>3.66</v>
      </c>
      <c r="X281" s="137">
        <v>5.4</v>
      </c>
      <c r="Y281" s="150">
        <v>7.26</v>
      </c>
      <c r="Z281" s="140">
        <v>42</v>
      </c>
      <c r="AA281" s="137">
        <v>54</v>
      </c>
      <c r="AB281" s="137">
        <v>59.4</v>
      </c>
      <c r="AC281" s="137">
        <v>66</v>
      </c>
      <c r="AD281" s="146">
        <v>72</v>
      </c>
      <c r="DT281"/>
      <c r="DU281"/>
      <c r="DV281"/>
      <c r="DW281"/>
    </row>
    <row r="282" spans="1:127" s="12" customFormat="1" ht="15" customHeight="1" x14ac:dyDescent="0.3">
      <c r="A282" s="185" t="s">
        <v>9</v>
      </c>
      <c r="B282" s="184" t="s">
        <v>40</v>
      </c>
      <c r="C282" s="188" t="s">
        <v>94</v>
      </c>
      <c r="D282" s="211" t="s">
        <v>56</v>
      </c>
      <c r="E282" s="802">
        <f t="shared" si="284"/>
        <v>0.59999999999999976</v>
      </c>
      <c r="F282" s="803">
        <f t="shared" si="287"/>
        <v>2.2204460492503131E-16</v>
      </c>
      <c r="G282" s="803">
        <f t="shared" si="285"/>
        <v>0.6</v>
      </c>
      <c r="H282" s="804">
        <f t="shared" si="286"/>
        <v>0.6</v>
      </c>
      <c r="I282" s="134">
        <v>0.6</v>
      </c>
      <c r="J282" s="135">
        <v>0.6</v>
      </c>
      <c r="K282" s="135">
        <v>0.6</v>
      </c>
      <c r="L282" s="135">
        <v>0.6</v>
      </c>
      <c r="M282" s="135">
        <v>0.6</v>
      </c>
      <c r="N282" s="135">
        <v>0.6</v>
      </c>
      <c r="O282" s="135">
        <v>0.6</v>
      </c>
      <c r="P282" s="135">
        <v>0.6</v>
      </c>
      <c r="Q282" s="135">
        <v>0.6</v>
      </c>
      <c r="R282" s="86">
        <v>0.6</v>
      </c>
      <c r="S282" s="134">
        <v>0.6</v>
      </c>
      <c r="T282" s="135">
        <v>0.6</v>
      </c>
      <c r="U282" s="135">
        <v>0.6</v>
      </c>
      <c r="V282" s="148">
        <v>0.6</v>
      </c>
      <c r="W282" s="134">
        <v>0.6</v>
      </c>
      <c r="X282" s="135">
        <v>0.6</v>
      </c>
      <c r="Y282" s="148">
        <v>0.6</v>
      </c>
      <c r="Z282" s="134">
        <v>0.6</v>
      </c>
      <c r="AA282" s="135">
        <v>0.6</v>
      </c>
      <c r="AB282" s="135">
        <v>0.6</v>
      </c>
      <c r="AC282" s="135">
        <v>0.6</v>
      </c>
      <c r="AD282" s="144">
        <v>0.6</v>
      </c>
      <c r="DT282" s="7"/>
      <c r="DU282" s="7"/>
      <c r="DV282" s="7"/>
      <c r="DW282" s="7"/>
    </row>
    <row r="283" spans="1:127" s="12" customFormat="1" ht="15" customHeight="1" x14ac:dyDescent="0.3">
      <c r="A283" s="185" t="s">
        <v>10</v>
      </c>
      <c r="B283" s="184" t="s">
        <v>41</v>
      </c>
      <c r="C283" s="188" t="s">
        <v>156</v>
      </c>
      <c r="D283" s="200" t="s">
        <v>152</v>
      </c>
      <c r="E283" s="318">
        <f t="shared" si="284"/>
        <v>1</v>
      </c>
      <c r="F283" s="162">
        <f t="shared" si="287"/>
        <v>0</v>
      </c>
      <c r="G283" s="805">
        <f t="shared" si="285"/>
        <v>1</v>
      </c>
      <c r="H283" s="806">
        <f t="shared" si="286"/>
        <v>1</v>
      </c>
      <c r="I283" s="134">
        <v>1</v>
      </c>
      <c r="J283" s="135">
        <v>1</v>
      </c>
      <c r="K283" s="135">
        <v>1</v>
      </c>
      <c r="L283" s="135">
        <v>1</v>
      </c>
      <c r="M283" s="135">
        <v>1</v>
      </c>
      <c r="N283" s="135">
        <v>1</v>
      </c>
      <c r="O283" s="135">
        <v>1</v>
      </c>
      <c r="P283" s="135">
        <v>1</v>
      </c>
      <c r="Q283" s="135">
        <v>1</v>
      </c>
      <c r="R283" s="70">
        <v>1</v>
      </c>
      <c r="S283" s="134">
        <v>1</v>
      </c>
      <c r="T283" s="135">
        <v>1</v>
      </c>
      <c r="U283" s="135">
        <v>1</v>
      </c>
      <c r="V283" s="148">
        <v>1</v>
      </c>
      <c r="W283" s="134">
        <v>1</v>
      </c>
      <c r="X283" s="135">
        <v>1</v>
      </c>
      <c r="Y283" s="148">
        <v>1</v>
      </c>
      <c r="Z283" s="134">
        <v>1</v>
      </c>
      <c r="AA283" s="135">
        <v>1</v>
      </c>
      <c r="AB283" s="135">
        <v>1</v>
      </c>
      <c r="AC283" s="135">
        <v>1</v>
      </c>
      <c r="AD283" s="144">
        <v>1</v>
      </c>
    </row>
    <row r="284" spans="1:127" s="770" customFormat="1" ht="15" customHeight="1" x14ac:dyDescent="0.3">
      <c r="A284" s="740" t="s">
        <v>50</v>
      </c>
      <c r="B284" s="184" t="s">
        <v>42</v>
      </c>
      <c r="C284" s="741" t="s">
        <v>95</v>
      </c>
      <c r="D284" s="742" t="s">
        <v>5</v>
      </c>
      <c r="E284" s="217">
        <f t="shared" si="284"/>
        <v>39.690909090909095</v>
      </c>
      <c r="F284" s="227">
        <f t="shared" si="287"/>
        <v>29.306611570247934</v>
      </c>
      <c r="G284" s="227">
        <f t="shared" si="285"/>
        <v>6.1</v>
      </c>
      <c r="H284" s="228">
        <f t="shared" si="286"/>
        <v>120</v>
      </c>
      <c r="I284" s="819">
        <v>9.5</v>
      </c>
      <c r="J284" s="782">
        <v>12</v>
      </c>
      <c r="K284" s="820">
        <v>14.9</v>
      </c>
      <c r="L284" s="782">
        <v>22</v>
      </c>
      <c r="M284" s="820">
        <v>25.8</v>
      </c>
      <c r="N284" s="782">
        <v>31</v>
      </c>
      <c r="O284" s="782">
        <v>34</v>
      </c>
      <c r="P284" s="820">
        <v>41.6</v>
      </c>
      <c r="Q284" s="820">
        <v>49.2</v>
      </c>
      <c r="R284" s="745">
        <v>60.1</v>
      </c>
      <c r="S284" s="819">
        <v>8.9</v>
      </c>
      <c r="T284" s="820">
        <v>12.4</v>
      </c>
      <c r="U284" s="820">
        <v>14.9</v>
      </c>
      <c r="V284" s="821">
        <v>20.7</v>
      </c>
      <c r="W284" s="819">
        <v>6.1</v>
      </c>
      <c r="X284" s="782">
        <v>9</v>
      </c>
      <c r="Y284" s="821">
        <v>12.1</v>
      </c>
      <c r="Z284" s="777">
        <v>70</v>
      </c>
      <c r="AA284" s="782">
        <v>90</v>
      </c>
      <c r="AB284" s="782">
        <v>99</v>
      </c>
      <c r="AC284" s="782">
        <v>110</v>
      </c>
      <c r="AD284" s="783">
        <v>120</v>
      </c>
      <c r="DT284" s="12"/>
      <c r="DU284" s="12"/>
      <c r="DV284" s="12"/>
      <c r="DW284" s="12"/>
    </row>
    <row r="285" spans="1:127" s="12" customFormat="1" ht="15" customHeight="1" x14ac:dyDescent="0.3">
      <c r="A285" s="185" t="s">
        <v>51</v>
      </c>
      <c r="B285" s="184" t="s">
        <v>43</v>
      </c>
      <c r="C285" s="188" t="s">
        <v>95</v>
      </c>
      <c r="D285" s="198" t="s">
        <v>47</v>
      </c>
      <c r="E285" s="318">
        <f t="shared" si="284"/>
        <v>30.891428571428573</v>
      </c>
      <c r="F285" s="162">
        <f t="shared" si="287"/>
        <v>22.302380952380958</v>
      </c>
      <c r="G285" s="162">
        <f t="shared" si="285"/>
        <v>5.1849999999999996</v>
      </c>
      <c r="H285" s="163">
        <f t="shared" si="286"/>
        <v>102</v>
      </c>
      <c r="I285" s="132">
        <v>8.0749999999999993</v>
      </c>
      <c r="J285" s="135">
        <v>10.199999999999999</v>
      </c>
      <c r="K285" s="137">
        <v>12.664999999999999</v>
      </c>
      <c r="L285" s="137">
        <v>18.7</v>
      </c>
      <c r="M285" s="137">
        <v>21.93</v>
      </c>
      <c r="N285" s="137">
        <v>26.349999999999998</v>
      </c>
      <c r="O285" s="137">
        <v>28.9</v>
      </c>
      <c r="P285" s="137">
        <v>35.36</v>
      </c>
      <c r="Q285" s="137">
        <v>41.82</v>
      </c>
      <c r="R285" s="86">
        <v>51.085000000000001</v>
      </c>
      <c r="S285" s="140">
        <v>7.5650000000000004</v>
      </c>
      <c r="T285" s="137">
        <v>10.54</v>
      </c>
      <c r="U285" s="137">
        <v>12.664999999999999</v>
      </c>
      <c r="V285" s="150">
        <v>17.594999999999999</v>
      </c>
      <c r="W285" s="140">
        <v>5.1849999999999996</v>
      </c>
      <c r="X285" s="137">
        <v>7.65</v>
      </c>
      <c r="Y285" s="150">
        <v>10.285</v>
      </c>
      <c r="Z285" s="140">
        <v>59.5</v>
      </c>
      <c r="AA285" s="137">
        <v>76.5</v>
      </c>
      <c r="AB285" s="137">
        <v>84.15</v>
      </c>
      <c r="AC285" s="137" t="s">
        <v>136</v>
      </c>
      <c r="AD285" s="146">
        <v>102</v>
      </c>
    </row>
    <row r="286" spans="1:127" s="12" customFormat="1" ht="15" customHeight="1" x14ac:dyDescent="0.3">
      <c r="A286" s="185" t="s">
        <v>12</v>
      </c>
      <c r="B286" s="184" t="s">
        <v>11</v>
      </c>
      <c r="C286" s="188" t="s">
        <v>96</v>
      </c>
      <c r="D286" s="200"/>
      <c r="E286" s="807">
        <f t="shared" si="284"/>
        <v>20</v>
      </c>
      <c r="F286" s="162">
        <f t="shared" si="287"/>
        <v>0</v>
      </c>
      <c r="G286" s="805">
        <f t="shared" si="285"/>
        <v>20</v>
      </c>
      <c r="H286" s="806">
        <f t="shared" si="286"/>
        <v>20</v>
      </c>
      <c r="I286" s="134">
        <v>20</v>
      </c>
      <c r="J286" s="135">
        <v>20</v>
      </c>
      <c r="K286" s="135">
        <v>20</v>
      </c>
      <c r="L286" s="135">
        <v>20</v>
      </c>
      <c r="M286" s="135">
        <v>20</v>
      </c>
      <c r="N286" s="135">
        <v>20</v>
      </c>
      <c r="O286" s="135">
        <v>20</v>
      </c>
      <c r="P286" s="135">
        <v>20</v>
      </c>
      <c r="Q286" s="135">
        <v>20</v>
      </c>
      <c r="R286" s="70">
        <v>20</v>
      </c>
      <c r="S286" s="134">
        <v>20</v>
      </c>
      <c r="T286" s="135">
        <v>20</v>
      </c>
      <c r="U286" s="135">
        <v>20</v>
      </c>
      <c r="V286" s="148">
        <v>20</v>
      </c>
      <c r="W286" s="134">
        <v>20</v>
      </c>
      <c r="X286" s="135">
        <v>20</v>
      </c>
      <c r="Y286" s="148">
        <v>20</v>
      </c>
      <c r="Z286" s="134">
        <v>20</v>
      </c>
      <c r="AA286" s="135">
        <v>20</v>
      </c>
      <c r="AB286" s="135">
        <v>20</v>
      </c>
      <c r="AC286" s="135">
        <v>20</v>
      </c>
      <c r="AD286" s="144">
        <v>20</v>
      </c>
    </row>
    <row r="287" spans="1:127" s="12" customFormat="1" ht="15" hidden="1" customHeight="1" x14ac:dyDescent="0.3">
      <c r="A287" s="185" t="s">
        <v>54</v>
      </c>
      <c r="B287" s="184" t="s">
        <v>44</v>
      </c>
      <c r="C287" s="188" t="s">
        <v>13</v>
      </c>
      <c r="D287" s="205" t="s">
        <v>145</v>
      </c>
      <c r="E287" s="533"/>
      <c r="F287" s="166"/>
      <c r="G287" s="166"/>
      <c r="H287" s="167"/>
      <c r="I287" s="134"/>
      <c r="J287" s="135"/>
      <c r="K287" s="135"/>
      <c r="L287" s="135"/>
      <c r="M287" s="135"/>
      <c r="N287" s="135"/>
      <c r="O287" s="135"/>
      <c r="P287" s="135"/>
      <c r="Q287" s="135"/>
      <c r="R287" s="66"/>
      <c r="S287" s="134"/>
      <c r="T287" s="135"/>
      <c r="U287" s="135"/>
      <c r="V287" s="148"/>
      <c r="W287" s="134"/>
      <c r="X287" s="135"/>
      <c r="Y287" s="148"/>
      <c r="Z287" s="134"/>
      <c r="AA287" s="135"/>
      <c r="AB287" s="135"/>
      <c r="AC287" s="135"/>
      <c r="AD287" s="144"/>
    </row>
    <row r="288" spans="1:127" s="12" customFormat="1" ht="15" customHeight="1" x14ac:dyDescent="0.3">
      <c r="A288" s="185" t="s">
        <v>52</v>
      </c>
      <c r="B288" s="184" t="s">
        <v>45</v>
      </c>
      <c r="C288" s="188" t="s">
        <v>93</v>
      </c>
      <c r="D288" s="198" t="s">
        <v>15</v>
      </c>
      <c r="E288" s="533">
        <f>AVERAGE(I288:XY288)</f>
        <v>0.10086363636363636</v>
      </c>
      <c r="F288" s="166">
        <f t="shared" ref="F288:F289" si="288">AVEDEV(I288:BY288)</f>
        <v>3.0917355371900827E-2</v>
      </c>
      <c r="G288" s="166">
        <f t="shared" ref="G288:G289" si="289">MIN(I288:XY288)</f>
        <v>3.1E-2</v>
      </c>
      <c r="H288" s="167">
        <f t="shared" ref="H288:H289" si="290">MAX(I288:XY288)</f>
        <v>0.16500000000000001</v>
      </c>
      <c r="I288" s="134">
        <v>7.5999999999999998E-2</v>
      </c>
      <c r="J288" s="135">
        <v>8.5000000000000006E-2</v>
      </c>
      <c r="K288" s="135">
        <v>8.5999999999999993E-2</v>
      </c>
      <c r="L288" s="135">
        <v>9.2999999999999999E-2</v>
      </c>
      <c r="M288" s="135">
        <v>9.6000000000000002E-2</v>
      </c>
      <c r="N288" s="135">
        <v>0.111</v>
      </c>
      <c r="O288" s="135">
        <v>0.111</v>
      </c>
      <c r="P288" s="135">
        <v>8.5999999999999993E-2</v>
      </c>
      <c r="Q288" s="135">
        <v>9.6000000000000002E-2</v>
      </c>
      <c r="R288" s="70">
        <v>0.108</v>
      </c>
      <c r="S288" s="134">
        <v>8.5000000000000006E-2</v>
      </c>
      <c r="T288" s="135">
        <v>8.5999999999999993E-2</v>
      </c>
      <c r="U288" s="135">
        <v>9.2999999999999999E-2</v>
      </c>
      <c r="V288" s="148">
        <v>9.6000000000000002E-2</v>
      </c>
      <c r="W288" s="134">
        <v>3.1E-2</v>
      </c>
      <c r="X288" s="135">
        <v>3.1E-2</v>
      </c>
      <c r="Y288" s="148">
        <v>3.2000000000000001E-2</v>
      </c>
      <c r="Z288" s="134">
        <v>0.16</v>
      </c>
      <c r="AA288" s="135">
        <v>0.16200000000000001</v>
      </c>
      <c r="AB288" s="135">
        <v>0.16500000000000001</v>
      </c>
      <c r="AC288" s="135">
        <v>0.16500000000000001</v>
      </c>
      <c r="AD288" s="144">
        <v>0.16500000000000001</v>
      </c>
    </row>
    <row r="289" spans="1:127" s="12" customFormat="1" ht="15" customHeight="1" x14ac:dyDescent="0.3">
      <c r="A289" s="185" t="s">
        <v>16</v>
      </c>
      <c r="B289" s="184" t="s">
        <v>46</v>
      </c>
      <c r="C289" s="188" t="s">
        <v>92</v>
      </c>
      <c r="D289" s="198" t="s">
        <v>5</v>
      </c>
      <c r="E289" s="807">
        <f>AVERAGE(I289:XY289)</f>
        <v>105.04545454545455</v>
      </c>
      <c r="F289" s="805">
        <f t="shared" si="288"/>
        <v>43.603305785123979</v>
      </c>
      <c r="G289" s="805">
        <f t="shared" si="289"/>
        <v>30</v>
      </c>
      <c r="H289" s="806">
        <f t="shared" si="290"/>
        <v>196</v>
      </c>
      <c r="I289" s="134">
        <v>60</v>
      </c>
      <c r="J289" s="135">
        <v>81</v>
      </c>
      <c r="K289" s="135">
        <v>83</v>
      </c>
      <c r="L289" s="135">
        <v>100</v>
      </c>
      <c r="M289" s="135">
        <v>88</v>
      </c>
      <c r="N289" s="135">
        <v>117</v>
      </c>
      <c r="O289" s="135">
        <v>117</v>
      </c>
      <c r="P289" s="135">
        <v>68</v>
      </c>
      <c r="Q289" s="135">
        <v>89</v>
      </c>
      <c r="R289" s="70">
        <v>112</v>
      </c>
      <c r="S289" s="134">
        <v>60</v>
      </c>
      <c r="T289" s="135">
        <v>79</v>
      </c>
      <c r="U289" s="135">
        <v>83</v>
      </c>
      <c r="V289" s="148">
        <v>100</v>
      </c>
      <c r="W289" s="134">
        <v>30</v>
      </c>
      <c r="X289" s="135">
        <v>33</v>
      </c>
      <c r="Y289" s="148">
        <v>37</v>
      </c>
      <c r="Z289" s="134">
        <v>192</v>
      </c>
      <c r="AA289" s="135">
        <v>194</v>
      </c>
      <c r="AB289" s="135">
        <v>196</v>
      </c>
      <c r="AC289" s="135">
        <v>196</v>
      </c>
      <c r="AD289" s="144">
        <v>196</v>
      </c>
    </row>
    <row r="290" spans="1:127" s="12" customFormat="1" ht="15" customHeight="1" thickBot="1" x14ac:dyDescent="0.35">
      <c r="A290" s="186" t="s">
        <v>154</v>
      </c>
      <c r="B290" s="187"/>
      <c r="C290" s="37" t="s">
        <v>92</v>
      </c>
      <c r="D290" s="201"/>
      <c r="E290" s="320"/>
      <c r="F290" s="323"/>
      <c r="G290" s="610"/>
      <c r="H290" s="611"/>
      <c r="I290" s="139" t="s">
        <v>17</v>
      </c>
      <c r="J290" s="133" t="s">
        <v>17</v>
      </c>
      <c r="K290" s="133" t="s">
        <v>17</v>
      </c>
      <c r="L290" s="133" t="s">
        <v>17</v>
      </c>
      <c r="M290" s="133" t="s">
        <v>17</v>
      </c>
      <c r="N290" s="133" t="s">
        <v>17</v>
      </c>
      <c r="O290" s="133" t="s">
        <v>17</v>
      </c>
      <c r="P290" s="133" t="s">
        <v>17</v>
      </c>
      <c r="Q290" s="133" t="s">
        <v>17</v>
      </c>
      <c r="R290" s="75" t="s">
        <v>17</v>
      </c>
      <c r="S290" s="139" t="s">
        <v>17</v>
      </c>
      <c r="T290" s="133" t="s">
        <v>17</v>
      </c>
      <c r="U290" s="133" t="s">
        <v>17</v>
      </c>
      <c r="V290" s="128" t="s">
        <v>17</v>
      </c>
      <c r="W290" s="139" t="s">
        <v>17</v>
      </c>
      <c r="X290" s="133" t="s">
        <v>17</v>
      </c>
      <c r="Y290" s="151" t="s">
        <v>17</v>
      </c>
      <c r="Z290" s="139" t="s">
        <v>17</v>
      </c>
      <c r="AA290" s="133" t="s">
        <v>17</v>
      </c>
      <c r="AB290" s="133" t="s">
        <v>17</v>
      </c>
      <c r="AC290" s="133" t="s">
        <v>17</v>
      </c>
      <c r="AD290" s="147" t="s">
        <v>17</v>
      </c>
    </row>
    <row r="291" spans="1:127" s="12" customFormat="1" ht="15" hidden="1" customHeight="1" x14ac:dyDescent="0.3">
      <c r="A291" s="1237" t="s">
        <v>103</v>
      </c>
      <c r="B291" s="1242" t="s">
        <v>179</v>
      </c>
      <c r="C291" s="1243"/>
      <c r="D291" s="1243"/>
      <c r="E291" s="286">
        <f>AVERAGE(I291:BC291)</f>
        <v>0.813818181818182</v>
      </c>
      <c r="F291" s="214">
        <f t="shared" ref="F291:F295" si="291">AVEDEV(I291:BY291)</f>
        <v>0.58613223140495863</v>
      </c>
      <c r="G291" s="287">
        <f>MIN(I291:BC291)</f>
        <v>0.14199999999999999</v>
      </c>
      <c r="H291" s="288">
        <f>MAX(I291:BC291)</f>
        <v>2.42</v>
      </c>
      <c r="I291" s="33">
        <f>0.02+(0.02*I284)</f>
        <v>0.21</v>
      </c>
      <c r="J291" s="35">
        <f t="shared" ref="J291:Z291" si="292">0.02+(0.02*J284)</f>
        <v>0.26</v>
      </c>
      <c r="K291" s="35">
        <f t="shared" si="292"/>
        <v>0.318</v>
      </c>
      <c r="L291" s="35">
        <f t="shared" si="292"/>
        <v>0.46</v>
      </c>
      <c r="M291" s="35">
        <f t="shared" si="292"/>
        <v>0.53600000000000003</v>
      </c>
      <c r="N291" s="35">
        <f t="shared" si="292"/>
        <v>0.64</v>
      </c>
      <c r="O291" s="35">
        <f t="shared" si="292"/>
        <v>0.70000000000000007</v>
      </c>
      <c r="P291" s="35">
        <f t="shared" si="292"/>
        <v>0.85200000000000009</v>
      </c>
      <c r="Q291" s="35">
        <f t="shared" si="292"/>
        <v>1.004</v>
      </c>
      <c r="R291" s="34">
        <f t="shared" si="292"/>
        <v>1.222</v>
      </c>
      <c r="S291" s="33">
        <f t="shared" si="292"/>
        <v>0.19800000000000001</v>
      </c>
      <c r="T291" s="35">
        <f t="shared" si="292"/>
        <v>0.26800000000000002</v>
      </c>
      <c r="U291" s="35">
        <f t="shared" si="292"/>
        <v>0.318</v>
      </c>
      <c r="V291" s="34">
        <f t="shared" si="292"/>
        <v>0.434</v>
      </c>
      <c r="W291" s="90">
        <f t="shared" si="292"/>
        <v>0.14199999999999999</v>
      </c>
      <c r="X291" s="106">
        <f t="shared" si="292"/>
        <v>0.19999999999999998</v>
      </c>
      <c r="Y291" s="96">
        <f t="shared" si="292"/>
        <v>0.26200000000000001</v>
      </c>
      <c r="Z291" s="90">
        <f t="shared" si="292"/>
        <v>1.4200000000000002</v>
      </c>
      <c r="AA291" s="106">
        <f t="shared" ref="AA291:AD291" si="293">0.02+(0.02*AA284)</f>
        <v>1.82</v>
      </c>
      <c r="AB291" s="106">
        <f t="shared" si="293"/>
        <v>2</v>
      </c>
      <c r="AC291" s="106">
        <f t="shared" si="293"/>
        <v>2.2200000000000002</v>
      </c>
      <c r="AD291" s="107">
        <f t="shared" si="293"/>
        <v>2.42</v>
      </c>
    </row>
    <row r="292" spans="1:127" s="12" customFormat="1" ht="15" hidden="1" customHeight="1" thickBot="1" x14ac:dyDescent="0.35">
      <c r="A292" s="1238"/>
      <c r="B292" s="1277" t="s">
        <v>180</v>
      </c>
      <c r="C292" s="1278"/>
      <c r="D292" s="1278"/>
      <c r="E292" s="304">
        <f>AVERAGE(I292:BC292)</f>
        <v>406.90909090909093</v>
      </c>
      <c r="F292" s="305">
        <f t="shared" si="291"/>
        <v>293.06611570247935</v>
      </c>
      <c r="G292" s="305">
        <f t="shared" ref="G292:G295" si="294">MIN(I292:BC292)</f>
        <v>71</v>
      </c>
      <c r="H292" s="306">
        <f t="shared" ref="H292:H295" si="295">MAX(I292:BC292)</f>
        <v>1210</v>
      </c>
      <c r="I292" s="48">
        <f>10+(10*I284)</f>
        <v>105</v>
      </c>
      <c r="J292" s="49">
        <f t="shared" ref="J292:Z292" si="296">10+(10*J284)</f>
        <v>130</v>
      </c>
      <c r="K292" s="49">
        <f t="shared" si="296"/>
        <v>159</v>
      </c>
      <c r="L292" s="49">
        <f t="shared" si="296"/>
        <v>230</v>
      </c>
      <c r="M292" s="49">
        <f t="shared" si="296"/>
        <v>268</v>
      </c>
      <c r="N292" s="49">
        <f t="shared" si="296"/>
        <v>320</v>
      </c>
      <c r="O292" s="49">
        <f t="shared" si="296"/>
        <v>350</v>
      </c>
      <c r="P292" s="49">
        <f t="shared" si="296"/>
        <v>426</v>
      </c>
      <c r="Q292" s="49">
        <f t="shared" si="296"/>
        <v>502</v>
      </c>
      <c r="R292" s="51">
        <f t="shared" si="296"/>
        <v>611</v>
      </c>
      <c r="S292" s="48">
        <f t="shared" si="296"/>
        <v>99</v>
      </c>
      <c r="T292" s="49">
        <f t="shared" si="296"/>
        <v>134</v>
      </c>
      <c r="U292" s="49">
        <f t="shared" si="296"/>
        <v>159</v>
      </c>
      <c r="V292" s="51">
        <f t="shared" si="296"/>
        <v>217</v>
      </c>
      <c r="W292" s="48">
        <f t="shared" si="296"/>
        <v>71</v>
      </c>
      <c r="X292" s="49">
        <f t="shared" si="296"/>
        <v>100</v>
      </c>
      <c r="Y292" s="51">
        <f t="shared" si="296"/>
        <v>131</v>
      </c>
      <c r="Z292" s="30">
        <f t="shared" si="296"/>
        <v>710</v>
      </c>
      <c r="AA292" s="32">
        <f t="shared" ref="AA292:AD292" si="297">10+(10*AA284)</f>
        <v>910</v>
      </c>
      <c r="AB292" s="32">
        <f t="shared" si="297"/>
        <v>1000</v>
      </c>
      <c r="AC292" s="32">
        <f t="shared" si="297"/>
        <v>1110</v>
      </c>
      <c r="AD292" s="31">
        <f t="shared" si="297"/>
        <v>1210</v>
      </c>
    </row>
    <row r="293" spans="1:127" ht="15" hidden="1" customHeight="1" x14ac:dyDescent="0.3">
      <c r="A293" s="1239" t="s">
        <v>90</v>
      </c>
      <c r="B293" s="1255" t="s">
        <v>181</v>
      </c>
      <c r="C293" s="1256"/>
      <c r="D293" s="285" t="s">
        <v>184</v>
      </c>
      <c r="E293" s="290">
        <f>AVERAGE(I293:BC293)</f>
        <v>1.1775</v>
      </c>
      <c r="F293" s="505">
        <f t="shared" si="291"/>
        <v>1.0568181818181826E-2</v>
      </c>
      <c r="G293" s="291">
        <f t="shared" si="294"/>
        <v>1.1399999999999999</v>
      </c>
      <c r="H293" s="292">
        <f t="shared" si="295"/>
        <v>1.1962499999999998</v>
      </c>
      <c r="I293" s="17">
        <f>I279/0.8</f>
        <v>1.1774999999999998</v>
      </c>
      <c r="J293" s="18">
        <f t="shared" ref="J293:Z293" si="298">J279/0.8</f>
        <v>1.1724999999999999</v>
      </c>
      <c r="K293" s="18">
        <f t="shared" si="298"/>
        <v>1.1599999999999999</v>
      </c>
      <c r="L293" s="18">
        <f t="shared" si="298"/>
        <v>1.1749999999999998</v>
      </c>
      <c r="M293" s="18">
        <f t="shared" si="298"/>
        <v>1.18875</v>
      </c>
      <c r="N293" s="18">
        <f t="shared" si="298"/>
        <v>1.1812499999999999</v>
      </c>
      <c r="O293" s="18">
        <f t="shared" si="298"/>
        <v>1.1762499999999998</v>
      </c>
      <c r="P293" s="18">
        <f t="shared" si="298"/>
        <v>1.1962499999999998</v>
      </c>
      <c r="Q293" s="18">
        <f t="shared" si="298"/>
        <v>1.1824999999999999</v>
      </c>
      <c r="R293" s="45">
        <f t="shared" si="298"/>
        <v>1.1824999999999999</v>
      </c>
      <c r="S293" s="17">
        <f t="shared" si="298"/>
        <v>1.1675</v>
      </c>
      <c r="T293" s="18">
        <f t="shared" si="298"/>
        <v>1.17</v>
      </c>
      <c r="U293" s="18">
        <f t="shared" si="298"/>
        <v>1.1637500000000001</v>
      </c>
      <c r="V293" s="45">
        <f t="shared" si="298"/>
        <v>1.1399999999999999</v>
      </c>
      <c r="W293" s="17">
        <f t="shared" si="298"/>
        <v>1.17</v>
      </c>
      <c r="X293" s="18">
        <f t="shared" si="298"/>
        <v>1.17</v>
      </c>
      <c r="Y293" s="45">
        <f t="shared" si="298"/>
        <v>1.1712499999999999</v>
      </c>
      <c r="Z293" s="91">
        <f t="shared" si="298"/>
        <v>1.1912499999999999</v>
      </c>
      <c r="AA293" s="92">
        <f t="shared" ref="AA293:AD293" si="299">AA279/0.8</f>
        <v>1.1912499999999999</v>
      </c>
      <c r="AB293" s="92">
        <f t="shared" si="299"/>
        <v>1.1924999999999999</v>
      </c>
      <c r="AC293" s="92">
        <f t="shared" si="299"/>
        <v>1.1924999999999999</v>
      </c>
      <c r="AD293" s="93">
        <f t="shared" si="299"/>
        <v>1.1924999999999999</v>
      </c>
      <c r="DT293" s="12"/>
      <c r="DU293" s="12"/>
      <c r="DV293" s="12"/>
      <c r="DW293" s="12"/>
    </row>
    <row r="294" spans="1:127" ht="15" hidden="1" customHeight="1" x14ac:dyDescent="0.3">
      <c r="A294" s="1240"/>
      <c r="B294" s="1253" t="s">
        <v>89</v>
      </c>
      <c r="C294" s="1253"/>
      <c r="D294" s="298" t="s">
        <v>183</v>
      </c>
      <c r="E294" s="293">
        <f>AVERAGE(I294:BC294)</f>
        <v>7.1254114506510868</v>
      </c>
      <c r="F294" s="227">
        <f t="shared" si="291"/>
        <v>3.2809921800121113</v>
      </c>
      <c r="G294" s="289">
        <f t="shared" si="294"/>
        <v>2.3294117647058825</v>
      </c>
      <c r="H294" s="294">
        <f t="shared" si="295"/>
        <v>14.666666666666666</v>
      </c>
      <c r="I294" s="22">
        <f t="shared" ref="I294:Z294" si="300">I291/I288</f>
        <v>2.763157894736842</v>
      </c>
      <c r="J294" s="23">
        <f t="shared" si="300"/>
        <v>3.0588235294117645</v>
      </c>
      <c r="K294" s="23">
        <f t="shared" si="300"/>
        <v>3.6976744186046515</v>
      </c>
      <c r="L294" s="23">
        <f t="shared" si="300"/>
        <v>4.946236559139785</v>
      </c>
      <c r="M294" s="23">
        <f t="shared" si="300"/>
        <v>5.5833333333333339</v>
      </c>
      <c r="N294" s="23">
        <f t="shared" si="300"/>
        <v>5.7657657657657655</v>
      </c>
      <c r="O294" s="23">
        <f t="shared" si="300"/>
        <v>6.3063063063063067</v>
      </c>
      <c r="P294" s="23">
        <f t="shared" si="300"/>
        <v>9.9069767441860481</v>
      </c>
      <c r="Q294" s="23">
        <f t="shared" si="300"/>
        <v>10.458333333333334</v>
      </c>
      <c r="R294" s="20">
        <f t="shared" si="300"/>
        <v>11.314814814814815</v>
      </c>
      <c r="S294" s="22">
        <f t="shared" si="300"/>
        <v>2.3294117647058825</v>
      </c>
      <c r="T294" s="23">
        <f t="shared" si="300"/>
        <v>3.1162790697674425</v>
      </c>
      <c r="U294" s="23">
        <f t="shared" si="300"/>
        <v>3.4193548387096775</v>
      </c>
      <c r="V294" s="20">
        <f t="shared" si="300"/>
        <v>4.520833333333333</v>
      </c>
      <c r="W294" s="22">
        <f t="shared" si="300"/>
        <v>4.5806451612903221</v>
      </c>
      <c r="X294" s="23">
        <f t="shared" si="300"/>
        <v>6.4516129032258061</v>
      </c>
      <c r="Y294" s="20">
        <f t="shared" si="300"/>
        <v>8.1875</v>
      </c>
      <c r="Z294" s="22">
        <f t="shared" si="300"/>
        <v>8.875</v>
      </c>
      <c r="AA294" s="23">
        <f t="shared" ref="AA294:AD294" si="301">AA291/AA288</f>
        <v>11.234567901234568</v>
      </c>
      <c r="AB294" s="23">
        <f t="shared" si="301"/>
        <v>12.121212121212121</v>
      </c>
      <c r="AC294" s="23">
        <f t="shared" si="301"/>
        <v>13.454545454545455</v>
      </c>
      <c r="AD294" s="24">
        <f t="shared" si="301"/>
        <v>14.666666666666666</v>
      </c>
      <c r="DT294" s="12"/>
      <c r="DU294" s="12"/>
      <c r="DV294" s="12"/>
      <c r="DW294" s="12"/>
    </row>
    <row r="295" spans="1:127" s="6" customFormat="1" ht="15" hidden="1" customHeight="1" thickBot="1" x14ac:dyDescent="0.35">
      <c r="A295" s="1241"/>
      <c r="B295" s="1254"/>
      <c r="C295" s="1254"/>
      <c r="D295" s="299" t="s">
        <v>182</v>
      </c>
      <c r="E295" s="295">
        <f>AVERAGE(I295:BC295)</f>
        <v>3.4272660410765208</v>
      </c>
      <c r="F295" s="219">
        <f t="shared" si="291"/>
        <v>1.3984611327835885</v>
      </c>
      <c r="G295" s="296">
        <f t="shared" si="294"/>
        <v>1.6049382716049383</v>
      </c>
      <c r="H295" s="297">
        <f t="shared" si="295"/>
        <v>6.2647058823529411</v>
      </c>
      <c r="I295" s="25">
        <f t="shared" ref="I295:Z295" si="302">I292/I289</f>
        <v>1.75</v>
      </c>
      <c r="J295" s="26">
        <f t="shared" si="302"/>
        <v>1.6049382716049383</v>
      </c>
      <c r="K295" s="26">
        <f t="shared" si="302"/>
        <v>1.9156626506024097</v>
      </c>
      <c r="L295" s="26">
        <f t="shared" si="302"/>
        <v>2.2999999999999998</v>
      </c>
      <c r="M295" s="26">
        <f t="shared" si="302"/>
        <v>3.0454545454545454</v>
      </c>
      <c r="N295" s="26">
        <f t="shared" si="302"/>
        <v>2.7350427350427351</v>
      </c>
      <c r="O295" s="26">
        <f t="shared" si="302"/>
        <v>2.9914529914529915</v>
      </c>
      <c r="P295" s="26">
        <f t="shared" si="302"/>
        <v>6.2647058823529411</v>
      </c>
      <c r="Q295" s="26">
        <f t="shared" si="302"/>
        <v>5.6404494382022472</v>
      </c>
      <c r="R295" s="21">
        <f t="shared" si="302"/>
        <v>5.4553571428571432</v>
      </c>
      <c r="S295" s="25">
        <f t="shared" si="302"/>
        <v>1.65</v>
      </c>
      <c r="T295" s="26">
        <f t="shared" si="302"/>
        <v>1.6962025316455696</v>
      </c>
      <c r="U295" s="26">
        <f t="shared" si="302"/>
        <v>1.9156626506024097</v>
      </c>
      <c r="V295" s="21">
        <f t="shared" si="302"/>
        <v>2.17</v>
      </c>
      <c r="W295" s="25">
        <f t="shared" si="302"/>
        <v>2.3666666666666667</v>
      </c>
      <c r="X295" s="26">
        <f t="shared" si="302"/>
        <v>3.0303030303030303</v>
      </c>
      <c r="Y295" s="21">
        <f t="shared" si="302"/>
        <v>3.5405405405405403</v>
      </c>
      <c r="Z295" s="25">
        <f t="shared" si="302"/>
        <v>3.6979166666666665</v>
      </c>
      <c r="AA295" s="26">
        <f t="shared" ref="AA295:AD295" si="303">AA292/AA289</f>
        <v>4.6907216494845363</v>
      </c>
      <c r="AB295" s="26">
        <f t="shared" si="303"/>
        <v>5.1020408163265305</v>
      </c>
      <c r="AC295" s="26">
        <f t="shared" si="303"/>
        <v>5.6632653061224492</v>
      </c>
      <c r="AD295" s="27">
        <f t="shared" si="303"/>
        <v>6.1734693877551017</v>
      </c>
      <c r="DT295" s="12"/>
      <c r="DU295" s="12"/>
      <c r="DV295" s="12"/>
      <c r="DW295" s="12"/>
    </row>
    <row r="296" spans="1:127" s="173" customFormat="1" ht="30" customHeight="1" thickBot="1" x14ac:dyDescent="0.35">
      <c r="A296" s="564"/>
      <c r="DT296" s="12"/>
      <c r="DU296" s="12"/>
      <c r="DV296" s="12"/>
      <c r="DW296" s="12"/>
    </row>
    <row r="297" spans="1:127" ht="15" hidden="1" customHeight="1" thickBot="1" x14ac:dyDescent="0.35">
      <c r="A297" s="535"/>
      <c r="B297" s="254"/>
      <c r="C297" s="254"/>
      <c r="D297" s="563"/>
      <c r="E297" s="1250" t="s">
        <v>369</v>
      </c>
      <c r="F297" s="1251"/>
      <c r="G297" s="1251"/>
      <c r="H297" s="1252"/>
      <c r="I297" s="1228"/>
      <c r="J297" s="1229"/>
      <c r="K297" s="1229"/>
      <c r="L297" s="1229"/>
      <c r="M297" s="1229"/>
      <c r="N297" s="1230"/>
      <c r="O297" s="1214"/>
      <c r="P297" s="1192"/>
      <c r="Q297" s="1192"/>
      <c r="R297" s="1193"/>
      <c r="S297" s="1214"/>
      <c r="T297" s="1215"/>
      <c r="DT297" s="12"/>
      <c r="DU297" s="12"/>
      <c r="DV297" s="12"/>
      <c r="DW297" s="12"/>
    </row>
    <row r="298" spans="1:127" s="7" customFormat="1" ht="40.049999999999997" hidden="1" customHeight="1" thickBot="1" x14ac:dyDescent="0.35">
      <c r="A298" s="1257">
        <f>COUNTA(I298:CA298)</f>
        <v>0</v>
      </c>
      <c r="B298" s="1258"/>
      <c r="C298" s="1259"/>
      <c r="D298" s="529" t="s">
        <v>0</v>
      </c>
      <c r="E298" s="247" t="s">
        <v>75</v>
      </c>
      <c r="F298" s="790"/>
      <c r="G298" s="192" t="s">
        <v>76</v>
      </c>
      <c r="H298" s="345" t="s">
        <v>77</v>
      </c>
      <c r="I298" s="344"/>
      <c r="J298" s="325"/>
      <c r="K298" s="325"/>
      <c r="L298" s="325"/>
      <c r="M298" s="325"/>
      <c r="N298" s="386"/>
      <c r="O298" s="385"/>
      <c r="P298" s="346"/>
      <c r="Q298" s="324"/>
      <c r="R298" s="362"/>
      <c r="S298" s="363"/>
      <c r="T298" s="364"/>
      <c r="U298"/>
      <c r="V298"/>
      <c r="W298"/>
      <c r="X298"/>
      <c r="Y298"/>
      <c r="DT298" s="12"/>
      <c r="DU298" s="12"/>
      <c r="DV298" s="12"/>
      <c r="DW298" s="12"/>
    </row>
    <row r="299" spans="1:127" s="12" customFormat="1" ht="15" hidden="1" customHeight="1" thickBot="1" x14ac:dyDescent="0.35">
      <c r="A299" s="1260"/>
      <c r="B299" s="1261"/>
      <c r="C299" s="1262"/>
      <c r="D299" s="102" t="s">
        <v>97</v>
      </c>
      <c r="E299" s="1231"/>
      <c r="F299" s="1232"/>
      <c r="G299" s="1232"/>
      <c r="H299" s="1233"/>
      <c r="I299" s="1203"/>
      <c r="J299" s="1207"/>
      <c r="K299" s="1207"/>
      <c r="L299" s="1207"/>
      <c r="M299" s="1207"/>
      <c r="N299" s="1204"/>
      <c r="O299" s="1207"/>
      <c r="P299" s="1207"/>
      <c r="Q299" s="1207"/>
      <c r="R299" s="1207"/>
      <c r="S299" s="1203"/>
      <c r="T299" s="1204"/>
      <c r="U299"/>
      <c r="V299"/>
      <c r="W299"/>
      <c r="X299"/>
      <c r="Y299"/>
      <c r="DT299"/>
      <c r="DU299"/>
      <c r="DV299"/>
      <c r="DW299"/>
    </row>
    <row r="300" spans="1:127" s="12" customFormat="1" ht="15" hidden="1" customHeight="1" thickBot="1" x14ac:dyDescent="0.35">
      <c r="A300" s="104" t="s">
        <v>53</v>
      </c>
      <c r="B300" s="192" t="s">
        <v>101</v>
      </c>
      <c r="C300" s="193" t="s">
        <v>2</v>
      </c>
      <c r="D300" s="105" t="s">
        <v>3</v>
      </c>
      <c r="E300" s="1234"/>
      <c r="F300" s="1235"/>
      <c r="G300" s="1235"/>
      <c r="H300" s="1236"/>
      <c r="I300" s="1208"/>
      <c r="J300" s="1209"/>
      <c r="K300" s="1209"/>
      <c r="L300" s="1209"/>
      <c r="M300" s="1209"/>
      <c r="N300" s="1210"/>
      <c r="O300" s="1211"/>
      <c r="P300" s="1211"/>
      <c r="Q300" s="1211"/>
      <c r="R300" s="1211"/>
      <c r="S300" s="1205"/>
      <c r="T300" s="1206"/>
      <c r="U300"/>
      <c r="V300"/>
      <c r="W300"/>
      <c r="X300"/>
      <c r="Y300"/>
      <c r="DT300"/>
      <c r="DU300"/>
      <c r="DV300"/>
      <c r="DW300"/>
    </row>
    <row r="301" spans="1:127" s="12" customFormat="1" ht="15" hidden="1" customHeight="1" x14ac:dyDescent="0.3">
      <c r="A301" s="194" t="s">
        <v>48</v>
      </c>
      <c r="B301" s="195" t="s">
        <v>4</v>
      </c>
      <c r="C301" s="191" t="s">
        <v>156</v>
      </c>
      <c r="D301" s="196" t="s">
        <v>5</v>
      </c>
      <c r="E301" s="286" t="e">
        <f t="shared" ref="E301:E308" si="304">AVERAGE(I301:XY301)</f>
        <v>#DIV/0!</v>
      </c>
      <c r="F301" s="726"/>
      <c r="G301" s="287">
        <f t="shared" ref="G301:G311" si="305">MIN(I301:XY301)</f>
        <v>0</v>
      </c>
      <c r="H301" s="347">
        <f t="shared" ref="H301:H311" si="306">MAX(I301:XY301)</f>
        <v>0</v>
      </c>
      <c r="I301" s="358"/>
      <c r="J301" s="383"/>
      <c r="K301" s="383"/>
      <c r="L301" s="383"/>
      <c r="M301" s="383"/>
      <c r="N301" s="384"/>
      <c r="O301" s="353"/>
      <c r="P301" s="353"/>
      <c r="Q301" s="338"/>
      <c r="R301" s="339"/>
      <c r="S301" s="340"/>
      <c r="T301" s="339"/>
      <c r="U301"/>
      <c r="V301"/>
      <c r="W301"/>
      <c r="X301"/>
      <c r="Y301"/>
      <c r="DT301" s="6"/>
      <c r="DU301" s="6"/>
      <c r="DV301" s="6"/>
      <c r="DW301" s="6"/>
    </row>
    <row r="302" spans="1:127" s="12" customFormat="1" ht="15" hidden="1" customHeight="1" x14ac:dyDescent="0.3">
      <c r="A302" s="185" t="s">
        <v>49</v>
      </c>
      <c r="B302" s="184" t="s">
        <v>6</v>
      </c>
      <c r="C302" s="188" t="s">
        <v>156</v>
      </c>
      <c r="D302" s="197" t="s">
        <v>7</v>
      </c>
      <c r="E302" s="215" t="e">
        <f t="shared" si="304"/>
        <v>#DIV/0!</v>
      </c>
      <c r="F302" s="792"/>
      <c r="G302" s="214">
        <f t="shared" si="305"/>
        <v>0</v>
      </c>
      <c r="H302" s="317">
        <f t="shared" si="306"/>
        <v>0</v>
      </c>
      <c r="I302" s="381"/>
      <c r="J302" s="330"/>
      <c r="K302" s="330"/>
      <c r="L302" s="330"/>
      <c r="M302" s="330"/>
      <c r="N302" s="331"/>
      <c r="O302" s="378"/>
      <c r="P302" s="354"/>
      <c r="Q302" s="330"/>
      <c r="R302" s="331"/>
      <c r="S302" s="335"/>
      <c r="T302" s="331"/>
      <c r="U302"/>
      <c r="V302"/>
      <c r="W302"/>
      <c r="X302"/>
      <c r="Y302"/>
      <c r="DT302" s="173"/>
      <c r="DU302" s="173"/>
      <c r="DV302" s="173"/>
      <c r="DW302" s="173"/>
    </row>
    <row r="303" spans="1:127" s="12" customFormat="1" ht="15" hidden="1" customHeight="1" x14ac:dyDescent="0.3">
      <c r="A303" s="185" t="s">
        <v>100</v>
      </c>
      <c r="B303" s="184" t="s">
        <v>39</v>
      </c>
      <c r="C303" s="188" t="s">
        <v>93</v>
      </c>
      <c r="D303" s="198" t="s">
        <v>55</v>
      </c>
      <c r="E303" s="217" t="e">
        <f t="shared" si="304"/>
        <v>#DIV/0!</v>
      </c>
      <c r="F303" s="730"/>
      <c r="G303" s="227">
        <f t="shared" si="305"/>
        <v>0</v>
      </c>
      <c r="H303" s="348">
        <f t="shared" si="306"/>
        <v>0</v>
      </c>
      <c r="I303" s="359"/>
      <c r="J303" s="327"/>
      <c r="K303" s="327"/>
      <c r="L303" s="327"/>
      <c r="M303" s="327"/>
      <c r="N303" s="328"/>
      <c r="O303" s="382"/>
      <c r="P303" s="355"/>
      <c r="Q303" s="327"/>
      <c r="R303" s="328"/>
      <c r="S303" s="332"/>
      <c r="T303" s="328"/>
      <c r="U303"/>
      <c r="V303"/>
      <c r="W303"/>
      <c r="X303"/>
      <c r="Y303"/>
      <c r="DT303"/>
      <c r="DU303"/>
      <c r="DV303"/>
      <c r="DW303"/>
    </row>
    <row r="304" spans="1:127" s="12" customFormat="1" ht="15" hidden="1" customHeight="1" x14ac:dyDescent="0.3">
      <c r="A304" s="185" t="s">
        <v>9</v>
      </c>
      <c r="B304" s="184" t="s">
        <v>40</v>
      </c>
      <c r="C304" s="188" t="s">
        <v>94</v>
      </c>
      <c r="D304" s="211" t="s">
        <v>56</v>
      </c>
      <c r="E304" s="216" t="e">
        <f t="shared" si="304"/>
        <v>#DIV/0!</v>
      </c>
      <c r="F304" s="793"/>
      <c r="G304" s="229">
        <f t="shared" si="305"/>
        <v>0</v>
      </c>
      <c r="H304" s="349">
        <f t="shared" si="306"/>
        <v>0</v>
      </c>
      <c r="I304" s="360"/>
      <c r="J304" s="334"/>
      <c r="K304" s="334"/>
      <c r="L304" s="334"/>
      <c r="M304" s="334"/>
      <c r="N304" s="333"/>
      <c r="O304" s="377"/>
      <c r="P304" s="356"/>
      <c r="Q304" s="334"/>
      <c r="R304" s="333"/>
      <c r="S304" s="326"/>
      <c r="T304" s="333"/>
      <c r="U304"/>
      <c r="V304"/>
      <c r="W304"/>
      <c r="X304"/>
      <c r="Y304"/>
      <c r="DT304" s="7"/>
      <c r="DU304" s="7"/>
      <c r="DV304" s="7"/>
      <c r="DW304" s="7"/>
    </row>
    <row r="305" spans="1:127" s="12" customFormat="1" ht="15" hidden="1" customHeight="1" x14ac:dyDescent="0.3">
      <c r="A305" s="185" t="s">
        <v>10</v>
      </c>
      <c r="B305" s="184" t="s">
        <v>41</v>
      </c>
      <c r="C305" s="188" t="s">
        <v>156</v>
      </c>
      <c r="D305" s="200" t="s">
        <v>152</v>
      </c>
      <c r="E305" s="216" t="e">
        <f t="shared" si="304"/>
        <v>#DIV/0!</v>
      </c>
      <c r="F305" s="793"/>
      <c r="G305" s="231">
        <f t="shared" si="305"/>
        <v>0</v>
      </c>
      <c r="H305" s="350">
        <f t="shared" si="306"/>
        <v>0</v>
      </c>
      <c r="I305" s="380"/>
      <c r="J305" s="327"/>
      <c r="K305" s="327"/>
      <c r="L305" s="327"/>
      <c r="M305" s="327"/>
      <c r="N305" s="328"/>
      <c r="O305" s="382"/>
      <c r="P305" s="355"/>
      <c r="Q305" s="327"/>
      <c r="R305" s="328"/>
      <c r="S305" s="332"/>
      <c r="T305" s="328"/>
      <c r="U305"/>
      <c r="V305"/>
      <c r="W305"/>
      <c r="X305"/>
      <c r="Y305"/>
    </row>
    <row r="306" spans="1:127" s="12" customFormat="1" ht="15" hidden="1" customHeight="1" x14ac:dyDescent="0.3">
      <c r="A306" s="185" t="s">
        <v>50</v>
      </c>
      <c r="B306" s="184" t="s">
        <v>42</v>
      </c>
      <c r="C306" s="188" t="s">
        <v>95</v>
      </c>
      <c r="D306" s="198" t="s">
        <v>5</v>
      </c>
      <c r="E306" s="217" t="e">
        <f t="shared" si="304"/>
        <v>#DIV/0!</v>
      </c>
      <c r="F306" s="730"/>
      <c r="G306" s="227">
        <f t="shared" si="305"/>
        <v>0</v>
      </c>
      <c r="H306" s="348">
        <f t="shared" si="306"/>
        <v>0</v>
      </c>
      <c r="I306" s="380"/>
      <c r="J306" s="343"/>
      <c r="K306" s="343"/>
      <c r="L306" s="343"/>
      <c r="M306" s="343"/>
      <c r="N306" s="341"/>
      <c r="O306" s="379"/>
      <c r="P306" s="357"/>
      <c r="Q306" s="343"/>
      <c r="R306" s="341"/>
      <c r="S306" s="342"/>
      <c r="T306" s="341"/>
      <c r="U306"/>
      <c r="V306"/>
      <c r="W306"/>
      <c r="X306"/>
      <c r="Y306"/>
    </row>
    <row r="307" spans="1:127" s="12" customFormat="1" ht="15" hidden="1" customHeight="1" x14ac:dyDescent="0.3">
      <c r="A307" s="185" t="s">
        <v>51</v>
      </c>
      <c r="B307" s="184" t="s">
        <v>43</v>
      </c>
      <c r="C307" s="188" t="s">
        <v>95</v>
      </c>
      <c r="D307" s="198" t="s">
        <v>47</v>
      </c>
      <c r="E307" s="217" t="e">
        <f t="shared" si="304"/>
        <v>#DIV/0!</v>
      </c>
      <c r="F307" s="730"/>
      <c r="G307" s="227">
        <f t="shared" si="305"/>
        <v>0</v>
      </c>
      <c r="H307" s="348">
        <f t="shared" si="306"/>
        <v>0</v>
      </c>
      <c r="I307" s="361"/>
      <c r="J307" s="343"/>
      <c r="K307" s="343"/>
      <c r="L307" s="327"/>
      <c r="M307" s="343"/>
      <c r="N307" s="341"/>
      <c r="O307" s="379"/>
      <c r="P307" s="357"/>
      <c r="Q307" s="343"/>
      <c r="R307" s="341"/>
      <c r="S307" s="342"/>
      <c r="T307" s="328"/>
      <c r="U307"/>
      <c r="V307"/>
      <c r="W307"/>
      <c r="X307"/>
      <c r="Y307"/>
    </row>
    <row r="308" spans="1:127" s="12" customFormat="1" ht="15" hidden="1" customHeight="1" x14ac:dyDescent="0.3">
      <c r="A308" s="185" t="s">
        <v>12</v>
      </c>
      <c r="B308" s="184" t="s">
        <v>11</v>
      </c>
      <c r="C308" s="188" t="s">
        <v>96</v>
      </c>
      <c r="D308" s="200"/>
      <c r="E308" s="255" t="e">
        <f t="shared" si="304"/>
        <v>#DIV/0!</v>
      </c>
      <c r="F308" s="794"/>
      <c r="G308" s="231">
        <f t="shared" si="305"/>
        <v>0</v>
      </c>
      <c r="H308" s="350">
        <f t="shared" si="306"/>
        <v>0</v>
      </c>
      <c r="I308" s="380"/>
      <c r="J308" s="327"/>
      <c r="K308" s="327"/>
      <c r="L308" s="327"/>
      <c r="M308" s="327"/>
      <c r="N308" s="328"/>
      <c r="O308" s="382"/>
      <c r="P308" s="355"/>
      <c r="Q308" s="327"/>
      <c r="R308" s="328"/>
      <c r="S308" s="332"/>
      <c r="T308" s="328"/>
      <c r="U308"/>
      <c r="V308"/>
      <c r="W308"/>
      <c r="X308"/>
      <c r="Y308"/>
    </row>
    <row r="309" spans="1:127" s="12" customFormat="1" ht="15" hidden="1" customHeight="1" x14ac:dyDescent="0.3">
      <c r="A309" s="185" t="s">
        <v>54</v>
      </c>
      <c r="B309" s="184" t="s">
        <v>44</v>
      </c>
      <c r="C309" s="188" t="s">
        <v>13</v>
      </c>
      <c r="D309" s="205" t="s">
        <v>145</v>
      </c>
      <c r="E309" s="215"/>
      <c r="F309" s="792"/>
      <c r="G309" s="214">
        <f t="shared" si="305"/>
        <v>0</v>
      </c>
      <c r="H309" s="317">
        <f t="shared" si="306"/>
        <v>0</v>
      </c>
      <c r="I309" s="380"/>
      <c r="J309" s="327"/>
      <c r="K309" s="327"/>
      <c r="L309" s="327"/>
      <c r="M309" s="327"/>
      <c r="N309" s="328"/>
      <c r="O309" s="382"/>
      <c r="P309" s="355"/>
      <c r="Q309" s="327"/>
      <c r="R309" s="328"/>
      <c r="S309" s="332"/>
      <c r="T309" s="328"/>
      <c r="U309"/>
      <c r="V309"/>
      <c r="W309"/>
      <c r="X309"/>
      <c r="Y309"/>
    </row>
    <row r="310" spans="1:127" s="12" customFormat="1" ht="15" hidden="1" customHeight="1" x14ac:dyDescent="0.3">
      <c r="A310" s="185" t="s">
        <v>52</v>
      </c>
      <c r="B310" s="184" t="s">
        <v>45</v>
      </c>
      <c r="C310" s="188" t="s">
        <v>93</v>
      </c>
      <c r="D310" s="198" t="s">
        <v>15</v>
      </c>
      <c r="E310" s="215" t="e">
        <f>AVERAGE(I310:XY310)</f>
        <v>#DIV/0!</v>
      </c>
      <c r="F310" s="792"/>
      <c r="G310" s="214">
        <f t="shared" si="305"/>
        <v>0</v>
      </c>
      <c r="H310" s="317">
        <f t="shared" si="306"/>
        <v>0</v>
      </c>
      <c r="I310" s="381"/>
      <c r="J310" s="327"/>
      <c r="K310" s="327"/>
      <c r="L310" s="327"/>
      <c r="M310" s="327"/>
      <c r="N310" s="328"/>
      <c r="O310" s="376"/>
      <c r="P310" s="355"/>
      <c r="Q310" s="327"/>
      <c r="R310" s="328"/>
      <c r="S310" s="332"/>
      <c r="T310" s="328"/>
      <c r="U310"/>
      <c r="V310"/>
      <c r="W310"/>
      <c r="X310"/>
      <c r="Y310"/>
    </row>
    <row r="311" spans="1:127" s="12" customFormat="1" ht="15" hidden="1" customHeight="1" x14ac:dyDescent="0.3">
      <c r="A311" s="185" t="s">
        <v>16</v>
      </c>
      <c r="B311" s="184" t="s">
        <v>46</v>
      </c>
      <c r="C311" s="188" t="s">
        <v>92</v>
      </c>
      <c r="D311" s="198" t="s">
        <v>5</v>
      </c>
      <c r="E311" s="255" t="e">
        <f>AVERAGE(I311:XY311)</f>
        <v>#DIV/0!</v>
      </c>
      <c r="F311" s="794"/>
      <c r="G311" s="231">
        <f t="shared" si="305"/>
        <v>0</v>
      </c>
      <c r="H311" s="350">
        <f t="shared" si="306"/>
        <v>0</v>
      </c>
      <c r="I311" s="380"/>
      <c r="J311" s="327"/>
      <c r="K311" s="327"/>
      <c r="L311" s="327"/>
      <c r="M311" s="327"/>
      <c r="N311" s="328"/>
      <c r="O311" s="382"/>
      <c r="P311" s="355"/>
      <c r="Q311" s="327"/>
      <c r="R311" s="328"/>
      <c r="S311" s="332"/>
      <c r="T311" s="328"/>
      <c r="U311"/>
      <c r="V311"/>
      <c r="W311"/>
      <c r="X311"/>
      <c r="Y311"/>
    </row>
    <row r="312" spans="1:127" s="12" customFormat="1" ht="30" hidden="1" customHeight="1" thickBot="1" x14ac:dyDescent="0.35">
      <c r="A312" s="186" t="s">
        <v>154</v>
      </c>
      <c r="B312" s="187"/>
      <c r="C312" s="37" t="s">
        <v>92</v>
      </c>
      <c r="D312" s="201"/>
      <c r="E312" s="218"/>
      <c r="F312" s="731"/>
      <c r="G312" s="219"/>
      <c r="H312" s="351"/>
      <c r="I312" s="139"/>
      <c r="J312" s="133"/>
      <c r="K312" s="133"/>
      <c r="L312" s="133"/>
      <c r="M312" s="336"/>
      <c r="N312" s="329"/>
      <c r="O312" s="375"/>
      <c r="P312" s="337"/>
      <c r="Q312" s="336"/>
      <c r="R312" s="329"/>
      <c r="S312" s="1212"/>
      <c r="T312" s="1213"/>
      <c r="U312"/>
      <c r="V312"/>
      <c r="W312"/>
      <c r="X312"/>
      <c r="Y312"/>
      <c r="DT312" s="770"/>
      <c r="DU312" s="770"/>
      <c r="DV312" s="770"/>
      <c r="DW312" s="770"/>
    </row>
    <row r="313" spans="1:127" s="12" customFormat="1" ht="15" hidden="1" customHeight="1" x14ac:dyDescent="0.3">
      <c r="A313" s="1237" t="s">
        <v>103</v>
      </c>
      <c r="B313" s="1242" t="s">
        <v>179</v>
      </c>
      <c r="C313" s="1243"/>
      <c r="D313" s="1243"/>
      <c r="E313" s="286">
        <f>AVERAGE(I313:BC313)</f>
        <v>0.02</v>
      </c>
      <c r="F313" s="726"/>
      <c r="G313" s="287">
        <f>MIN(I313:BC313)</f>
        <v>0.02</v>
      </c>
      <c r="H313" s="288">
        <f>MAX(I313:BC313)</f>
        <v>0.02</v>
      </c>
      <c r="I313" s="352">
        <f t="shared" ref="I313:T313" si="307">0.02+(0.02*I306)</f>
        <v>0.02</v>
      </c>
      <c r="J313" s="352">
        <f t="shared" si="307"/>
        <v>0.02</v>
      </c>
      <c r="K313" s="352">
        <f t="shared" si="307"/>
        <v>0.02</v>
      </c>
      <c r="L313" s="352">
        <f t="shared" si="307"/>
        <v>0.02</v>
      </c>
      <c r="M313" s="352">
        <f t="shared" si="307"/>
        <v>0.02</v>
      </c>
      <c r="N313" s="373">
        <f t="shared" si="307"/>
        <v>0.02</v>
      </c>
      <c r="O313" s="33">
        <f t="shared" si="307"/>
        <v>0.02</v>
      </c>
      <c r="P313" s="38">
        <f t="shared" si="307"/>
        <v>0.02</v>
      </c>
      <c r="Q313" s="38">
        <f t="shared" si="307"/>
        <v>0.02</v>
      </c>
      <c r="R313" s="366">
        <f t="shared" si="307"/>
        <v>0.02</v>
      </c>
      <c r="S313" s="33">
        <f t="shared" si="307"/>
        <v>0.02</v>
      </c>
      <c r="T313" s="366">
        <f t="shared" si="307"/>
        <v>0.02</v>
      </c>
      <c r="V313" s="90">
        <f t="shared" ref="V313:X313" si="308">0.02+(0.02*V306)</f>
        <v>0.02</v>
      </c>
      <c r="W313" s="106">
        <f t="shared" si="308"/>
        <v>0.02</v>
      </c>
      <c r="X313" s="107">
        <f t="shared" si="308"/>
        <v>0.02</v>
      </c>
    </row>
    <row r="314" spans="1:127" s="12" customFormat="1" ht="15" hidden="1" customHeight="1" thickBot="1" x14ac:dyDescent="0.35">
      <c r="A314" s="1238"/>
      <c r="B314" s="1277" t="s">
        <v>180</v>
      </c>
      <c r="C314" s="1278"/>
      <c r="D314" s="1278"/>
      <c r="E314" s="304">
        <f>AVERAGE(I314:BC314)</f>
        <v>10</v>
      </c>
      <c r="F314" s="727"/>
      <c r="G314" s="305">
        <f>MIN(I314:BC314)</f>
        <v>10</v>
      </c>
      <c r="H314" s="306">
        <f>MAX(I314:BC314)</f>
        <v>10</v>
      </c>
      <c r="I314" s="52">
        <f t="shared" ref="I314:T314" si="309">10+(10*I306)</f>
        <v>10</v>
      </c>
      <c r="J314" s="52">
        <f t="shared" si="309"/>
        <v>10</v>
      </c>
      <c r="K314" s="52">
        <f t="shared" si="309"/>
        <v>10</v>
      </c>
      <c r="L314" s="52">
        <f t="shared" si="309"/>
        <v>10</v>
      </c>
      <c r="M314" s="52">
        <f t="shared" si="309"/>
        <v>10</v>
      </c>
      <c r="N314" s="365">
        <f t="shared" si="309"/>
        <v>10</v>
      </c>
      <c r="O314" s="30">
        <f t="shared" si="309"/>
        <v>10</v>
      </c>
      <c r="P314" s="374">
        <f t="shared" si="309"/>
        <v>10</v>
      </c>
      <c r="Q314" s="374">
        <f t="shared" si="309"/>
        <v>10</v>
      </c>
      <c r="R314" s="118">
        <f t="shared" si="309"/>
        <v>10</v>
      </c>
      <c r="S314" s="30">
        <f t="shared" si="309"/>
        <v>10</v>
      </c>
      <c r="T314" s="118">
        <f t="shared" si="309"/>
        <v>10</v>
      </c>
      <c r="V314" s="30">
        <f t="shared" ref="V314:X314" si="310">10+(10*V306)</f>
        <v>10</v>
      </c>
      <c r="W314" s="32">
        <f t="shared" si="310"/>
        <v>10</v>
      </c>
      <c r="X314" s="31">
        <f t="shared" si="310"/>
        <v>10</v>
      </c>
    </row>
    <row r="315" spans="1:127" ht="15" hidden="1" customHeight="1" x14ac:dyDescent="0.3">
      <c r="A315" s="1239" t="s">
        <v>90</v>
      </c>
      <c r="B315" s="1255" t="s">
        <v>181</v>
      </c>
      <c r="C315" s="1256"/>
      <c r="D315" s="285" t="s">
        <v>184</v>
      </c>
      <c r="E315" s="290">
        <f>AVERAGE(I315:BC315)</f>
        <v>0</v>
      </c>
      <c r="F315" s="795"/>
      <c r="G315" s="291">
        <f>MIN(I315:BC315)</f>
        <v>0</v>
      </c>
      <c r="H315" s="292">
        <f>MAX(I315:BC315)</f>
        <v>0</v>
      </c>
      <c r="I315" s="321">
        <f t="shared" ref="I315:T315" si="311">I301/0.8</f>
        <v>0</v>
      </c>
      <c r="J315" s="321">
        <f t="shared" si="311"/>
        <v>0</v>
      </c>
      <c r="K315" s="321">
        <f t="shared" si="311"/>
        <v>0</v>
      </c>
      <c r="L315" s="321">
        <f t="shared" si="311"/>
        <v>0</v>
      </c>
      <c r="M315" s="321">
        <f t="shared" si="311"/>
        <v>0</v>
      </c>
      <c r="N315" s="367">
        <f t="shared" si="311"/>
        <v>0</v>
      </c>
      <c r="O315" s="319">
        <f t="shared" si="311"/>
        <v>0</v>
      </c>
      <c r="P315" s="321">
        <f t="shared" si="311"/>
        <v>0</v>
      </c>
      <c r="Q315" s="321">
        <f t="shared" si="311"/>
        <v>0</v>
      </c>
      <c r="R315" s="370">
        <f t="shared" si="311"/>
        <v>0</v>
      </c>
      <c r="S315" s="319">
        <f t="shared" si="311"/>
        <v>0</v>
      </c>
      <c r="T315" s="370">
        <f t="shared" si="311"/>
        <v>0</v>
      </c>
      <c r="V315" s="91">
        <f t="shared" ref="V315:X315" si="312">V301/0.8</f>
        <v>0</v>
      </c>
      <c r="W315" s="92">
        <f t="shared" si="312"/>
        <v>0</v>
      </c>
      <c r="X315" s="93">
        <f t="shared" si="312"/>
        <v>0</v>
      </c>
      <c r="DT315" s="12"/>
      <c r="DU315" s="12"/>
      <c r="DV315" s="12"/>
      <c r="DW315" s="12"/>
    </row>
    <row r="316" spans="1:127" ht="15" hidden="1" customHeight="1" x14ac:dyDescent="0.3">
      <c r="A316" s="1240"/>
      <c r="B316" s="1253" t="s">
        <v>89</v>
      </c>
      <c r="C316" s="1253"/>
      <c r="D316" s="298" t="s">
        <v>183</v>
      </c>
      <c r="E316" s="293" t="e">
        <f>AVERAGE(I316:BC316)</f>
        <v>#DIV/0!</v>
      </c>
      <c r="F316" s="796"/>
      <c r="G316" s="289" t="e">
        <f>MIN(I316:BC316)</f>
        <v>#DIV/0!</v>
      </c>
      <c r="H316" s="294" t="e">
        <f>MAX(I316:BC316)</f>
        <v>#DIV/0!</v>
      </c>
      <c r="I316" s="322" t="e">
        <f t="shared" ref="I316:T316" si="313">I313/I310</f>
        <v>#DIV/0!</v>
      </c>
      <c r="J316" s="322" t="e">
        <f t="shared" si="313"/>
        <v>#DIV/0!</v>
      </c>
      <c r="K316" s="322" t="e">
        <f t="shared" si="313"/>
        <v>#DIV/0!</v>
      </c>
      <c r="L316" s="322" t="e">
        <f t="shared" si="313"/>
        <v>#DIV/0!</v>
      </c>
      <c r="M316" s="322" t="e">
        <f t="shared" si="313"/>
        <v>#DIV/0!</v>
      </c>
      <c r="N316" s="368" t="e">
        <f t="shared" si="313"/>
        <v>#DIV/0!</v>
      </c>
      <c r="O316" s="318" t="e">
        <f t="shared" si="313"/>
        <v>#DIV/0!</v>
      </c>
      <c r="P316" s="322" t="e">
        <f t="shared" si="313"/>
        <v>#DIV/0!</v>
      </c>
      <c r="Q316" s="322" t="e">
        <f t="shared" si="313"/>
        <v>#DIV/0!</v>
      </c>
      <c r="R316" s="371" t="e">
        <f t="shared" si="313"/>
        <v>#DIV/0!</v>
      </c>
      <c r="S316" s="318" t="e">
        <f t="shared" si="313"/>
        <v>#DIV/0!</v>
      </c>
      <c r="T316" s="371" t="e">
        <f t="shared" si="313"/>
        <v>#DIV/0!</v>
      </c>
      <c r="V316" s="22" t="e">
        <f t="shared" ref="V316:X316" si="314">V313/V310</f>
        <v>#DIV/0!</v>
      </c>
      <c r="W316" s="23" t="e">
        <f t="shared" si="314"/>
        <v>#DIV/0!</v>
      </c>
      <c r="X316" s="24" t="e">
        <f t="shared" si="314"/>
        <v>#DIV/0!</v>
      </c>
      <c r="DT316" s="12"/>
      <c r="DU316" s="12"/>
      <c r="DV316" s="12"/>
      <c r="DW316" s="12"/>
    </row>
    <row r="317" spans="1:127" s="6" customFormat="1" ht="15" hidden="1" customHeight="1" thickBot="1" x14ac:dyDescent="0.35">
      <c r="A317" s="1241"/>
      <c r="B317" s="1254"/>
      <c r="C317" s="1254"/>
      <c r="D317" s="299" t="s">
        <v>182</v>
      </c>
      <c r="E317" s="295" t="e">
        <f>AVERAGE(I317:BC317)</f>
        <v>#DIV/0!</v>
      </c>
      <c r="F317" s="797"/>
      <c r="G317" s="296" t="e">
        <f>MIN(I317:BC317)</f>
        <v>#DIV/0!</v>
      </c>
      <c r="H317" s="297" t="e">
        <f>MAX(I317:BC317)</f>
        <v>#DIV/0!</v>
      </c>
      <c r="I317" s="323" t="e">
        <f t="shared" ref="I317:T317" si="315">I314/I311</f>
        <v>#DIV/0!</v>
      </c>
      <c r="J317" s="323" t="e">
        <f t="shared" si="315"/>
        <v>#DIV/0!</v>
      </c>
      <c r="K317" s="323" t="e">
        <f t="shared" si="315"/>
        <v>#DIV/0!</v>
      </c>
      <c r="L317" s="323" t="e">
        <f t="shared" si="315"/>
        <v>#DIV/0!</v>
      </c>
      <c r="M317" s="323" t="e">
        <f t="shared" si="315"/>
        <v>#DIV/0!</v>
      </c>
      <c r="N317" s="369" t="e">
        <f t="shared" si="315"/>
        <v>#DIV/0!</v>
      </c>
      <c r="O317" s="320" t="e">
        <f t="shared" si="315"/>
        <v>#DIV/0!</v>
      </c>
      <c r="P317" s="323" t="e">
        <f t="shared" si="315"/>
        <v>#DIV/0!</v>
      </c>
      <c r="Q317" s="323" t="e">
        <f t="shared" si="315"/>
        <v>#DIV/0!</v>
      </c>
      <c r="R317" s="372" t="e">
        <f t="shared" si="315"/>
        <v>#DIV/0!</v>
      </c>
      <c r="S317" s="320" t="e">
        <f t="shared" si="315"/>
        <v>#DIV/0!</v>
      </c>
      <c r="T317" s="372" t="e">
        <f t="shared" si="315"/>
        <v>#DIV/0!</v>
      </c>
      <c r="V317" s="25" t="e">
        <f t="shared" ref="V317:X317" si="316">V314/V311</f>
        <v>#DIV/0!</v>
      </c>
      <c r="W317" s="26" t="e">
        <f t="shared" si="316"/>
        <v>#DIV/0!</v>
      </c>
      <c r="X317" s="27" t="e">
        <f t="shared" si="316"/>
        <v>#DIV/0!</v>
      </c>
      <c r="DT317" s="12"/>
      <c r="DU317" s="12"/>
      <c r="DV317" s="12"/>
      <c r="DW317" s="12"/>
    </row>
    <row r="318" spans="1:127" s="173" customFormat="1" ht="30" hidden="1" customHeight="1" thickBot="1" x14ac:dyDescent="0.35">
      <c r="A318" s="564"/>
      <c r="DT318" s="12"/>
      <c r="DU318" s="12"/>
      <c r="DV318" s="12"/>
      <c r="DW318" s="12"/>
    </row>
    <row r="319" spans="1:127" ht="15" customHeight="1" thickBot="1" x14ac:dyDescent="0.35">
      <c r="A319" s="253" t="s">
        <v>80</v>
      </c>
      <c r="B319" s="254"/>
      <c r="C319" s="254"/>
      <c r="D319" s="563" t="s">
        <v>80</v>
      </c>
      <c r="E319" s="1250" t="s">
        <v>80</v>
      </c>
      <c r="F319" s="1251"/>
      <c r="G319" s="1251"/>
      <c r="H319" s="1252"/>
      <c r="I319" s="1266" t="s">
        <v>36</v>
      </c>
      <c r="J319" s="1267"/>
      <c r="K319" s="1267"/>
      <c r="L319" s="1268"/>
      <c r="M319" s="1266" t="s">
        <v>36</v>
      </c>
      <c r="N319" s="1267"/>
      <c r="O319" s="1267"/>
      <c r="P319" s="1267"/>
      <c r="Q319" s="1267"/>
      <c r="R319" s="1268"/>
      <c r="S319" s="1266" t="s">
        <v>80</v>
      </c>
      <c r="T319" s="1267"/>
      <c r="U319" s="1268"/>
      <c r="V319" s="1266" t="s">
        <v>80</v>
      </c>
      <c r="W319" s="1267"/>
      <c r="X319" s="1267"/>
      <c r="Y319" s="1267"/>
      <c r="Z319" s="1267"/>
      <c r="AA319" s="1360" t="s">
        <v>80</v>
      </c>
      <c r="AB319" s="1361"/>
      <c r="AC319" s="1362"/>
      <c r="AD319" s="1267" t="s">
        <v>80</v>
      </c>
      <c r="AE319" s="1267"/>
      <c r="AF319" s="1363"/>
      <c r="AG319" s="1350" t="s">
        <v>80</v>
      </c>
      <c r="AH319" s="1351"/>
      <c r="AI319" s="1351"/>
      <c r="AJ319" s="1352"/>
      <c r="AK319" s="1350" t="s">
        <v>80</v>
      </c>
      <c r="AL319" s="1351"/>
      <c r="AM319" s="1351"/>
      <c r="AN319" s="1352"/>
      <c r="AO319" s="12"/>
      <c r="AP319" s="12"/>
      <c r="AQ319" s="12"/>
      <c r="AR319" s="12"/>
      <c r="AS319" s="12"/>
      <c r="AT319" s="12"/>
      <c r="DT319" s="12"/>
      <c r="DU319" s="12"/>
      <c r="DV319" s="12"/>
      <c r="DW319" s="12"/>
    </row>
    <row r="320" spans="1:127" s="7" customFormat="1" ht="40.049999999999997" customHeight="1" thickBot="1" x14ac:dyDescent="0.35">
      <c r="A320" s="1257">
        <f>COUNTA(I320:CA320)</f>
        <v>32</v>
      </c>
      <c r="B320" s="1258"/>
      <c r="C320" s="1259"/>
      <c r="D320" s="529" t="s">
        <v>0</v>
      </c>
      <c r="E320" s="247" t="s">
        <v>75</v>
      </c>
      <c r="F320" s="790" t="s">
        <v>546</v>
      </c>
      <c r="G320" s="192" t="s">
        <v>76</v>
      </c>
      <c r="H320" s="345" t="s">
        <v>77</v>
      </c>
      <c r="I320" s="13" t="s">
        <v>57</v>
      </c>
      <c r="J320" s="14" t="s">
        <v>58</v>
      </c>
      <c r="K320" s="14" t="s">
        <v>59</v>
      </c>
      <c r="L320" s="15" t="s">
        <v>60</v>
      </c>
      <c r="M320" s="10" t="s">
        <v>61</v>
      </c>
      <c r="N320" s="10" t="s">
        <v>62</v>
      </c>
      <c r="O320" s="10" t="s">
        <v>63</v>
      </c>
      <c r="P320" s="10" t="s">
        <v>64</v>
      </c>
      <c r="Q320" s="10" t="s">
        <v>65</v>
      </c>
      <c r="R320" s="15" t="s">
        <v>66</v>
      </c>
      <c r="S320" s="10" t="s">
        <v>67</v>
      </c>
      <c r="T320" s="10" t="s">
        <v>68</v>
      </c>
      <c r="U320" s="11" t="s">
        <v>69</v>
      </c>
      <c r="V320" s="10" t="s">
        <v>70</v>
      </c>
      <c r="W320" s="10" t="s">
        <v>71</v>
      </c>
      <c r="X320" s="10" t="s">
        <v>72</v>
      </c>
      <c r="Y320" s="10" t="s">
        <v>73</v>
      </c>
      <c r="Z320" s="636" t="s">
        <v>74</v>
      </c>
      <c r="AA320" s="467" t="s">
        <v>819</v>
      </c>
      <c r="AB320" s="10" t="s">
        <v>820</v>
      </c>
      <c r="AC320" s="11" t="s">
        <v>821</v>
      </c>
      <c r="AD320" s="466" t="s">
        <v>822</v>
      </c>
      <c r="AE320" s="466" t="s">
        <v>823</v>
      </c>
      <c r="AF320" s="1083" t="s">
        <v>824</v>
      </c>
      <c r="AG320" s="467" t="s">
        <v>825</v>
      </c>
      <c r="AH320" s="10" t="s">
        <v>826</v>
      </c>
      <c r="AI320" s="10" t="s">
        <v>827</v>
      </c>
      <c r="AJ320" s="11" t="s">
        <v>828</v>
      </c>
      <c r="AK320" s="466" t="s">
        <v>57</v>
      </c>
      <c r="AL320" s="10" t="s">
        <v>58</v>
      </c>
      <c r="AM320" s="10" t="s">
        <v>59</v>
      </c>
      <c r="AN320" s="11" t="s">
        <v>60</v>
      </c>
      <c r="AO320" s="12"/>
      <c r="AP320" s="12"/>
      <c r="AQ320" s="12"/>
      <c r="AR320" s="12"/>
      <c r="AS320" s="12"/>
      <c r="AT320" s="12"/>
      <c r="DT320" s="12"/>
      <c r="DU320" s="12"/>
      <c r="DV320" s="12"/>
      <c r="DW320" s="12"/>
    </row>
    <row r="321" spans="1:127" s="12" customFormat="1" ht="15" customHeight="1" thickBot="1" x14ac:dyDescent="0.35">
      <c r="A321" s="1260"/>
      <c r="B321" s="1261"/>
      <c r="C321" s="1262"/>
      <c r="D321" s="102" t="s">
        <v>97</v>
      </c>
      <c r="E321" s="1244" t="s">
        <v>547</v>
      </c>
      <c r="F321" s="1245"/>
      <c r="G321" s="1245"/>
      <c r="H321" s="1246"/>
      <c r="I321" s="1197" t="s">
        <v>34</v>
      </c>
      <c r="J321" s="1198"/>
      <c r="K321" s="1198"/>
      <c r="L321" s="1199"/>
      <c r="M321" s="1197" t="s">
        <v>34</v>
      </c>
      <c r="N321" s="1198"/>
      <c r="O321" s="1198"/>
      <c r="P321" s="1198"/>
      <c r="Q321" s="1198"/>
      <c r="R321" s="1199"/>
      <c r="S321" s="1197" t="s">
        <v>34</v>
      </c>
      <c r="T321" s="1198"/>
      <c r="U321" s="1199"/>
      <c r="V321" s="1197" t="s">
        <v>34</v>
      </c>
      <c r="W321" s="1198"/>
      <c r="X321" s="1198"/>
      <c r="Y321" s="1198"/>
      <c r="Z321" s="1198"/>
      <c r="AA321" s="1357" t="s">
        <v>34</v>
      </c>
      <c r="AB321" s="1358"/>
      <c r="AC321" s="1359"/>
      <c r="AD321" s="1198" t="s">
        <v>34</v>
      </c>
      <c r="AE321" s="1198"/>
      <c r="AF321" s="1198"/>
      <c r="AG321" s="1353" t="s">
        <v>34</v>
      </c>
      <c r="AH321" s="1354"/>
      <c r="AI321" s="1354"/>
      <c r="AJ321" s="1355"/>
      <c r="AK321" s="1353" t="s">
        <v>214</v>
      </c>
      <c r="AL321" s="1354"/>
      <c r="AM321" s="1354"/>
      <c r="AN321" s="1355"/>
      <c r="AO321"/>
      <c r="AP321"/>
      <c r="AQ321"/>
      <c r="AR321"/>
      <c r="AS321"/>
      <c r="AT321"/>
      <c r="DT321"/>
      <c r="DU321"/>
      <c r="DV321"/>
      <c r="DW321"/>
    </row>
    <row r="322" spans="1:127" s="12" customFormat="1" ht="15" customHeight="1" thickBot="1" x14ac:dyDescent="0.35">
      <c r="A322" s="104" t="s">
        <v>53</v>
      </c>
      <c r="B322" s="192" t="s">
        <v>101</v>
      </c>
      <c r="C322" s="193" t="s">
        <v>2</v>
      </c>
      <c r="D322" s="212" t="s">
        <v>3</v>
      </c>
      <c r="E322" s="1247"/>
      <c r="F322" s="1248"/>
      <c r="G322" s="1248"/>
      <c r="H322" s="1249"/>
      <c r="I322" s="1200"/>
      <c r="J322" s="1201"/>
      <c r="K322" s="1201"/>
      <c r="L322" s="1202"/>
      <c r="M322" s="1200"/>
      <c r="N322" s="1201"/>
      <c r="O322" s="1201"/>
      <c r="P322" s="1201"/>
      <c r="Q322" s="1201"/>
      <c r="R322" s="1202"/>
      <c r="S322" s="1200"/>
      <c r="T322" s="1201"/>
      <c r="U322" s="1202"/>
      <c r="V322" s="1200"/>
      <c r="W322" s="1201"/>
      <c r="X322" s="1201"/>
      <c r="Y322" s="1201"/>
      <c r="Z322" s="1201"/>
      <c r="AA322" s="1200"/>
      <c r="AB322" s="1201"/>
      <c r="AC322" s="1202"/>
      <c r="AD322" s="1201"/>
      <c r="AE322" s="1201"/>
      <c r="AF322" s="1201"/>
      <c r="AG322" s="1309"/>
      <c r="AH322" s="1310"/>
      <c r="AI322" s="1310"/>
      <c r="AJ322" s="1356"/>
      <c r="AK322" s="1309"/>
      <c r="AL322" s="1310"/>
      <c r="AM322" s="1310"/>
      <c r="AN322" s="1356"/>
      <c r="AO322"/>
      <c r="AP322"/>
      <c r="AQ322"/>
      <c r="AR322"/>
      <c r="AS322"/>
      <c r="AT322"/>
      <c r="DT322"/>
      <c r="DU322"/>
      <c r="DV322"/>
      <c r="DW322"/>
    </row>
    <row r="323" spans="1:127" s="12" customFormat="1" ht="15" customHeight="1" x14ac:dyDescent="0.3">
      <c r="A323" s="194" t="s">
        <v>48</v>
      </c>
      <c r="B323" s="195" t="s">
        <v>4</v>
      </c>
      <c r="C323" s="191" t="s">
        <v>156</v>
      </c>
      <c r="D323" s="196" t="s">
        <v>5</v>
      </c>
      <c r="E323" s="799">
        <f t="shared" ref="E323:E330" si="317">AVERAGE(I323:XY323)</f>
        <v>0.95190624999999995</v>
      </c>
      <c r="F323" s="800">
        <f>AVEDEV(I323:BY323)</f>
        <v>1.8853515624999984E-2</v>
      </c>
      <c r="G323" s="800">
        <f t="shared" ref="G323:G330" si="318">MIN(I323:XY323)</f>
        <v>0.91700000000000004</v>
      </c>
      <c r="H323" s="801">
        <f t="shared" ref="H323:H330" si="319">MAX(I323:XY323)</f>
        <v>1.034</v>
      </c>
      <c r="I323" s="160">
        <v>0.93799999999999994</v>
      </c>
      <c r="J323" s="161">
        <v>0.93899999999999995</v>
      </c>
      <c r="K323" s="161">
        <v>0.94</v>
      </c>
      <c r="L323" s="155">
        <v>0.94399999999999995</v>
      </c>
      <c r="M323" s="160">
        <v>0.94599999999999995</v>
      </c>
      <c r="N323" s="161">
        <v>0.94599999999999995</v>
      </c>
      <c r="O323" s="161">
        <v>0.94699999999999995</v>
      </c>
      <c r="P323" s="161">
        <v>0.94599999999999995</v>
      </c>
      <c r="Q323" s="161">
        <v>0.94499999999999995</v>
      </c>
      <c r="R323" s="155">
        <v>0.94299999999999995</v>
      </c>
      <c r="S323" s="160">
        <v>0.94</v>
      </c>
      <c r="T323" s="161">
        <v>0.93100000000000005</v>
      </c>
      <c r="U323" s="155">
        <v>0.91700000000000004</v>
      </c>
      <c r="V323" s="160">
        <v>0.94</v>
      </c>
      <c r="W323" s="161">
        <v>0.94599999999999995</v>
      </c>
      <c r="X323" s="161">
        <v>0.94299999999999995</v>
      </c>
      <c r="Y323" s="161">
        <v>0.95199999999999996</v>
      </c>
      <c r="Z323" s="672">
        <v>0.94899999999999995</v>
      </c>
      <c r="AA323" s="160">
        <v>0.95699999999999996</v>
      </c>
      <c r="AB323" s="161">
        <v>0.95299999999999996</v>
      </c>
      <c r="AC323" s="155">
        <v>0.94899999999999995</v>
      </c>
      <c r="AD323" s="1082">
        <v>0.93799999999999994</v>
      </c>
      <c r="AE323" s="161">
        <v>0.93500000000000005</v>
      </c>
      <c r="AF323" s="155">
        <v>0.93200000000000005</v>
      </c>
      <c r="AG323" s="160">
        <v>0.93700000000000006</v>
      </c>
      <c r="AH323" s="161">
        <v>0.93600000000000005</v>
      </c>
      <c r="AI323" s="161">
        <v>0.93500000000000005</v>
      </c>
      <c r="AJ323" s="155">
        <v>0.93400000000000005</v>
      </c>
      <c r="AK323" s="160">
        <v>1.016</v>
      </c>
      <c r="AL323" s="161">
        <v>1.022</v>
      </c>
      <c r="AM323" s="161">
        <v>1.0309999999999999</v>
      </c>
      <c r="AN323" s="155">
        <v>1.034</v>
      </c>
      <c r="AO323" s="6"/>
      <c r="AP323" s="6"/>
      <c r="AQ323" s="6"/>
      <c r="AR323" s="6"/>
      <c r="AS323" s="6"/>
      <c r="AT323" s="6"/>
      <c r="DT323" s="6"/>
      <c r="DU323" s="6"/>
      <c r="DV323" s="6"/>
      <c r="DW323" s="6"/>
    </row>
    <row r="324" spans="1:127" s="12" customFormat="1" ht="15" customHeight="1" x14ac:dyDescent="0.3">
      <c r="A324" s="185" t="s">
        <v>49</v>
      </c>
      <c r="B324" s="184" t="s">
        <v>6</v>
      </c>
      <c r="C324" s="188" t="s">
        <v>156</v>
      </c>
      <c r="D324" s="197" t="s">
        <v>7</v>
      </c>
      <c r="E324" s="533">
        <f t="shared" si="317"/>
        <v>0.85685624999999987</v>
      </c>
      <c r="F324" s="166">
        <f t="shared" ref="F324:F330" si="320">AVEDEV(I324:BY324)</f>
        <v>1.691015624999993E-2</v>
      </c>
      <c r="G324" s="166">
        <f t="shared" si="318"/>
        <v>0.82530000000000003</v>
      </c>
      <c r="H324" s="167">
        <f t="shared" si="319"/>
        <v>0.93060000000000009</v>
      </c>
      <c r="I324" s="87">
        <v>0.84419999999999995</v>
      </c>
      <c r="J324" s="65">
        <v>0.84509999999999996</v>
      </c>
      <c r="K324" s="65">
        <v>0.84599999999999997</v>
      </c>
      <c r="L324" s="66">
        <v>0.84960000000000002</v>
      </c>
      <c r="M324" s="87">
        <v>0.85319999999999996</v>
      </c>
      <c r="N324" s="65">
        <v>0.85409999999999997</v>
      </c>
      <c r="O324" s="65">
        <v>0.85229999999999995</v>
      </c>
      <c r="P324" s="65">
        <v>0.85139999999999993</v>
      </c>
      <c r="Q324" s="65">
        <v>0.85049999999999992</v>
      </c>
      <c r="R324" s="66">
        <v>0.84870000000000001</v>
      </c>
      <c r="S324" s="64">
        <v>0.84599999999999997</v>
      </c>
      <c r="T324" s="65">
        <v>0.83790000000000009</v>
      </c>
      <c r="U324" s="66">
        <v>0.82530000000000003</v>
      </c>
      <c r="V324" s="87">
        <v>0.84599999999999997</v>
      </c>
      <c r="W324" s="65">
        <v>0.85139999999999993</v>
      </c>
      <c r="X324" s="65">
        <v>0.84870000000000001</v>
      </c>
      <c r="Y324" s="65">
        <v>0.85680000000000001</v>
      </c>
      <c r="Z324" s="127">
        <v>0.85409999999999997</v>
      </c>
      <c r="AA324" s="64">
        <v>0.86129999999999995</v>
      </c>
      <c r="AB324" s="65">
        <v>0.85770000000000002</v>
      </c>
      <c r="AC324" s="66">
        <v>0.85409999999999997</v>
      </c>
      <c r="AD324" s="315">
        <v>0.84419999999999995</v>
      </c>
      <c r="AE324" s="65">
        <v>0.84150000000000003</v>
      </c>
      <c r="AF324" s="66">
        <v>0.8388000000000001</v>
      </c>
      <c r="AG324" s="64">
        <v>0.84330000000000005</v>
      </c>
      <c r="AH324" s="65">
        <v>0.84240000000000004</v>
      </c>
      <c r="AI324" s="65">
        <v>0.84150000000000003</v>
      </c>
      <c r="AJ324" s="66">
        <v>0.84060000000000001</v>
      </c>
      <c r="AK324" s="64">
        <v>0.91439999999999999</v>
      </c>
      <c r="AL324" s="65">
        <v>0.91980000000000006</v>
      </c>
      <c r="AM324" s="65">
        <v>0.92789999999999995</v>
      </c>
      <c r="AN324" s="66">
        <v>0.93060000000000009</v>
      </c>
      <c r="AO324" s="173"/>
      <c r="AP324" s="173"/>
      <c r="AQ324" s="173"/>
      <c r="AR324" s="173"/>
      <c r="AS324" s="173"/>
      <c r="AT324" s="173"/>
      <c r="DT324" s="173"/>
      <c r="DU324" s="173"/>
      <c r="DV324" s="173"/>
      <c r="DW324" s="173"/>
    </row>
    <row r="325" spans="1:127" s="12" customFormat="1" ht="15" customHeight="1" x14ac:dyDescent="0.3">
      <c r="A325" s="185" t="s">
        <v>100</v>
      </c>
      <c r="B325" s="184" t="s">
        <v>39</v>
      </c>
      <c r="C325" s="188" t="s">
        <v>93</v>
      </c>
      <c r="D325" s="198" t="s">
        <v>55</v>
      </c>
      <c r="E325" s="318">
        <f t="shared" si="317"/>
        <v>29.376531249999999</v>
      </c>
      <c r="F325" s="162">
        <f t="shared" si="320"/>
        <v>27.320675781250003</v>
      </c>
      <c r="G325" s="162">
        <f t="shared" si="318"/>
        <v>4.95</v>
      </c>
      <c r="H325" s="163">
        <f t="shared" si="319"/>
        <v>182.39</v>
      </c>
      <c r="I325" s="62">
        <v>4.95</v>
      </c>
      <c r="J325" s="314">
        <v>7.45</v>
      </c>
      <c r="K325" s="314">
        <v>9.9</v>
      </c>
      <c r="L325" s="86">
        <v>12</v>
      </c>
      <c r="M325" s="62">
        <v>7.45</v>
      </c>
      <c r="N325" s="314">
        <v>12.5</v>
      </c>
      <c r="O325" s="314">
        <v>17.5</v>
      </c>
      <c r="P325" s="314">
        <v>22.5</v>
      </c>
      <c r="Q325" s="314">
        <v>24.5</v>
      </c>
      <c r="R325" s="86">
        <v>35</v>
      </c>
      <c r="S325" s="132">
        <v>4.95</v>
      </c>
      <c r="T325" s="314">
        <v>7.45</v>
      </c>
      <c r="U325" s="86">
        <v>11</v>
      </c>
      <c r="V325" s="62">
        <v>11</v>
      </c>
      <c r="W325" s="314">
        <v>15</v>
      </c>
      <c r="X325" s="314">
        <v>20</v>
      </c>
      <c r="Y325" s="314">
        <v>24.5</v>
      </c>
      <c r="Z325" s="226">
        <v>30</v>
      </c>
      <c r="AA325" s="132">
        <v>9.3940000000000001</v>
      </c>
      <c r="AB325" s="314">
        <v>12.016999999999999</v>
      </c>
      <c r="AC325" s="86">
        <v>14.64</v>
      </c>
      <c r="AD325" s="316">
        <v>9.3940000000000001</v>
      </c>
      <c r="AE325" s="314">
        <v>12.016999999999999</v>
      </c>
      <c r="AF325" s="86">
        <v>14.64</v>
      </c>
      <c r="AG325" s="132">
        <v>90.89</v>
      </c>
      <c r="AH325" s="314">
        <v>122.61</v>
      </c>
      <c r="AI325" s="314">
        <v>152.5</v>
      </c>
      <c r="AJ325" s="86">
        <v>182.39</v>
      </c>
      <c r="AK325" s="132">
        <v>6.1</v>
      </c>
      <c r="AL325" s="314">
        <v>9.0890000000000004</v>
      </c>
      <c r="AM325" s="314">
        <v>12.077999999999999</v>
      </c>
      <c r="AN325" s="86">
        <v>14.64</v>
      </c>
      <c r="AO325"/>
      <c r="AP325"/>
      <c r="AQ325"/>
      <c r="AR325"/>
      <c r="AS325"/>
      <c r="AT325"/>
      <c r="DT325"/>
      <c r="DU325"/>
      <c r="DV325"/>
      <c r="DW325"/>
    </row>
    <row r="326" spans="1:127" s="12" customFormat="1" ht="15" customHeight="1" x14ac:dyDescent="0.3">
      <c r="A326" s="185" t="s">
        <v>9</v>
      </c>
      <c r="B326" s="184" t="s">
        <v>40</v>
      </c>
      <c r="C326" s="188" t="s">
        <v>94</v>
      </c>
      <c r="D326" s="211" t="s">
        <v>56</v>
      </c>
      <c r="E326" s="802">
        <f t="shared" si="317"/>
        <v>0.54812499999999975</v>
      </c>
      <c r="F326" s="803">
        <f t="shared" si="320"/>
        <v>5.4140624999999928E-2</v>
      </c>
      <c r="G326" s="803">
        <f t="shared" si="318"/>
        <v>0.5</v>
      </c>
      <c r="H326" s="804">
        <f t="shared" si="319"/>
        <v>0.61</v>
      </c>
      <c r="I326" s="74">
        <v>0.5</v>
      </c>
      <c r="J326" s="80">
        <v>0.5</v>
      </c>
      <c r="K326" s="80">
        <v>0.5</v>
      </c>
      <c r="L326" s="61">
        <v>0.5</v>
      </c>
      <c r="M326" s="74">
        <v>0.5</v>
      </c>
      <c r="N326" s="80">
        <v>0.5</v>
      </c>
      <c r="O326" s="80">
        <v>0.5</v>
      </c>
      <c r="P326" s="80">
        <v>0.5</v>
      </c>
      <c r="Q326" s="80">
        <v>0.5</v>
      </c>
      <c r="R326" s="61">
        <v>0.5</v>
      </c>
      <c r="S326" s="101">
        <v>0.5</v>
      </c>
      <c r="T326" s="80">
        <v>0.5</v>
      </c>
      <c r="U326" s="61">
        <v>0.5</v>
      </c>
      <c r="V326" s="74">
        <v>0.5</v>
      </c>
      <c r="W326" s="80">
        <v>0.5</v>
      </c>
      <c r="X326" s="80">
        <v>0.5</v>
      </c>
      <c r="Y326" s="80">
        <v>0.5</v>
      </c>
      <c r="Z326" s="389">
        <v>0.5</v>
      </c>
      <c r="AA326" s="101">
        <v>0.61</v>
      </c>
      <c r="AB326" s="80">
        <v>0.61</v>
      </c>
      <c r="AC326" s="536">
        <v>0.61</v>
      </c>
      <c r="AD326" s="988">
        <v>0.61</v>
      </c>
      <c r="AE326" s="60">
        <v>0.61</v>
      </c>
      <c r="AF326" s="536">
        <v>0.61</v>
      </c>
      <c r="AG326" s="101">
        <v>0.61</v>
      </c>
      <c r="AH326" s="80">
        <v>0.61</v>
      </c>
      <c r="AI326" s="80">
        <v>0.61</v>
      </c>
      <c r="AJ326" s="61">
        <v>0.61</v>
      </c>
      <c r="AK326" s="101">
        <v>0.61</v>
      </c>
      <c r="AL326" s="80">
        <v>0.61</v>
      </c>
      <c r="AM326" s="80">
        <v>0.61</v>
      </c>
      <c r="AN326" s="536">
        <v>0.61</v>
      </c>
      <c r="AO326" s="7"/>
      <c r="AP326" s="7"/>
      <c r="AQ326" s="7"/>
      <c r="AR326" s="7"/>
      <c r="AS326" s="7"/>
      <c r="AT326" s="7"/>
      <c r="DT326" s="7"/>
      <c r="DU326" s="7"/>
      <c r="DV326" s="7"/>
      <c r="DW326" s="7"/>
    </row>
    <row r="327" spans="1:127" s="12" customFormat="1" ht="15" customHeight="1" x14ac:dyDescent="0.3">
      <c r="A327" s="185" t="s">
        <v>10</v>
      </c>
      <c r="B327" s="184" t="s">
        <v>41</v>
      </c>
      <c r="C327" s="188" t="s">
        <v>156</v>
      </c>
      <c r="D327" s="200" t="s">
        <v>152</v>
      </c>
      <c r="E327" s="318">
        <f t="shared" si="317"/>
        <v>1</v>
      </c>
      <c r="F327" s="162">
        <f t="shared" si="320"/>
        <v>0</v>
      </c>
      <c r="G327" s="805">
        <f t="shared" si="318"/>
        <v>1</v>
      </c>
      <c r="H327" s="806">
        <f t="shared" si="319"/>
        <v>1</v>
      </c>
      <c r="I327" s="68">
        <v>1</v>
      </c>
      <c r="J327" s="69">
        <v>1</v>
      </c>
      <c r="K327" s="69">
        <v>1</v>
      </c>
      <c r="L327" s="70">
        <v>1</v>
      </c>
      <c r="M327" s="68">
        <v>1</v>
      </c>
      <c r="N327" s="69">
        <v>1</v>
      </c>
      <c r="O327" s="69">
        <v>1</v>
      </c>
      <c r="P327" s="69">
        <v>1</v>
      </c>
      <c r="Q327" s="69">
        <v>1</v>
      </c>
      <c r="R327" s="70">
        <v>1</v>
      </c>
      <c r="S327" s="71">
        <v>1</v>
      </c>
      <c r="T327" s="69">
        <v>1</v>
      </c>
      <c r="U327" s="70">
        <v>1</v>
      </c>
      <c r="V327" s="68">
        <v>1</v>
      </c>
      <c r="W327" s="69">
        <v>1</v>
      </c>
      <c r="X327" s="69">
        <v>1</v>
      </c>
      <c r="Y327" s="69">
        <v>1</v>
      </c>
      <c r="Z327" s="126">
        <v>1</v>
      </c>
      <c r="AA327" s="71">
        <v>1</v>
      </c>
      <c r="AB327" s="69">
        <v>1</v>
      </c>
      <c r="AC327" s="70">
        <v>1</v>
      </c>
      <c r="AD327" s="675">
        <v>1</v>
      </c>
      <c r="AE327" s="69">
        <v>1</v>
      </c>
      <c r="AF327" s="70">
        <v>1</v>
      </c>
      <c r="AG327" s="71">
        <v>1</v>
      </c>
      <c r="AH327" s="69">
        <v>1</v>
      </c>
      <c r="AI327" s="69">
        <v>1</v>
      </c>
      <c r="AJ327" s="70">
        <v>1</v>
      </c>
      <c r="AK327" s="71">
        <v>1</v>
      </c>
      <c r="AL327" s="69">
        <v>1</v>
      </c>
      <c r="AM327" s="69">
        <v>1</v>
      </c>
      <c r="AN327" s="70">
        <v>1</v>
      </c>
    </row>
    <row r="328" spans="1:127" s="770" customFormat="1" ht="15" customHeight="1" x14ac:dyDescent="0.3">
      <c r="A328" s="740" t="s">
        <v>50</v>
      </c>
      <c r="B328" s="184" t="s">
        <v>42</v>
      </c>
      <c r="C328" s="741" t="s">
        <v>95</v>
      </c>
      <c r="D328" s="742" t="s">
        <v>5</v>
      </c>
      <c r="E328" s="217">
        <f t="shared" si="317"/>
        <v>51.287500000000001</v>
      </c>
      <c r="F328" s="227">
        <f t="shared" si="320"/>
        <v>45.079687499999999</v>
      </c>
      <c r="G328" s="227">
        <f t="shared" si="318"/>
        <v>9.9</v>
      </c>
      <c r="H328" s="228">
        <f t="shared" si="319"/>
        <v>299</v>
      </c>
      <c r="I328" s="771">
        <v>9.9</v>
      </c>
      <c r="J328" s="744">
        <v>14.9</v>
      </c>
      <c r="K328" s="744">
        <v>19.8</v>
      </c>
      <c r="L328" s="745">
        <v>24</v>
      </c>
      <c r="M328" s="771">
        <v>14.9</v>
      </c>
      <c r="N328" s="752">
        <v>25</v>
      </c>
      <c r="O328" s="752">
        <v>35</v>
      </c>
      <c r="P328" s="752">
        <v>45</v>
      </c>
      <c r="Q328" s="752">
        <v>49</v>
      </c>
      <c r="R328" s="768">
        <v>70</v>
      </c>
      <c r="S328" s="743">
        <v>9.9</v>
      </c>
      <c r="T328" s="744">
        <v>14.9</v>
      </c>
      <c r="U328" s="768">
        <v>22</v>
      </c>
      <c r="V328" s="772">
        <v>22</v>
      </c>
      <c r="W328" s="752">
        <v>30</v>
      </c>
      <c r="X328" s="752">
        <v>40</v>
      </c>
      <c r="Y328" s="752">
        <v>49</v>
      </c>
      <c r="Z328" s="769">
        <v>60</v>
      </c>
      <c r="AA328" s="751">
        <v>15.4</v>
      </c>
      <c r="AB328" s="752">
        <v>19.7</v>
      </c>
      <c r="AC328" s="768">
        <v>24</v>
      </c>
      <c r="AD328" s="1080">
        <v>15.4</v>
      </c>
      <c r="AE328" s="752">
        <v>19.7</v>
      </c>
      <c r="AF328" s="768">
        <v>24</v>
      </c>
      <c r="AG328" s="751">
        <v>149</v>
      </c>
      <c r="AH328" s="752">
        <v>201</v>
      </c>
      <c r="AI328" s="752">
        <v>250</v>
      </c>
      <c r="AJ328" s="768">
        <v>299</v>
      </c>
      <c r="AK328" s="751">
        <v>10</v>
      </c>
      <c r="AL328" s="752">
        <v>14.9</v>
      </c>
      <c r="AM328" s="752">
        <v>19.8</v>
      </c>
      <c r="AN328" s="768">
        <v>24</v>
      </c>
      <c r="AO328" s="12"/>
      <c r="AP328" s="12"/>
      <c r="AQ328" s="12"/>
      <c r="AR328" s="12"/>
      <c r="AS328" s="12"/>
      <c r="AT328" s="12"/>
      <c r="DT328" s="12"/>
      <c r="DU328" s="12"/>
      <c r="DV328" s="12"/>
      <c r="DW328" s="12"/>
    </row>
    <row r="329" spans="1:127" s="12" customFormat="1" ht="15" customHeight="1" x14ac:dyDescent="0.3">
      <c r="A329" s="185" t="s">
        <v>51</v>
      </c>
      <c r="B329" s="184" t="s">
        <v>43</v>
      </c>
      <c r="C329" s="188" t="s">
        <v>95</v>
      </c>
      <c r="D329" s="198" t="s">
        <v>47</v>
      </c>
      <c r="E329" s="318">
        <f t="shared" si="317"/>
        <v>43.700625000000002</v>
      </c>
      <c r="F329" s="162">
        <f t="shared" si="320"/>
        <v>38.277890625000005</v>
      </c>
      <c r="G329" s="162">
        <f t="shared" si="318"/>
        <v>8.4150000000000009</v>
      </c>
      <c r="H329" s="163">
        <f t="shared" si="319"/>
        <v>254.15</v>
      </c>
      <c r="I329" s="68">
        <v>8.4150000000000009</v>
      </c>
      <c r="J329" s="69">
        <v>12.664999999999999</v>
      </c>
      <c r="K329" s="69">
        <v>16.830000000000002</v>
      </c>
      <c r="L329" s="86">
        <v>20.399999999999999</v>
      </c>
      <c r="M329" s="68">
        <v>12.664999999999999</v>
      </c>
      <c r="N329" s="69">
        <v>21.25</v>
      </c>
      <c r="O329" s="69">
        <v>29.75</v>
      </c>
      <c r="P329" s="69">
        <v>41.65</v>
      </c>
      <c r="Q329" s="69">
        <v>41.65</v>
      </c>
      <c r="R329" s="86">
        <v>59.5</v>
      </c>
      <c r="S329" s="71">
        <v>8.4150000000000009</v>
      </c>
      <c r="T329" s="69">
        <v>12.664999999999999</v>
      </c>
      <c r="U329" s="86">
        <v>18.7</v>
      </c>
      <c r="V329" s="68">
        <v>18.7</v>
      </c>
      <c r="W329" s="69">
        <v>25.5</v>
      </c>
      <c r="X329" s="69">
        <v>34</v>
      </c>
      <c r="Y329" s="69">
        <v>41.65</v>
      </c>
      <c r="Z329" s="226">
        <v>51</v>
      </c>
      <c r="AA329" s="71">
        <v>13.09</v>
      </c>
      <c r="AB329" s="69">
        <v>16.744999999999997</v>
      </c>
      <c r="AC329" s="70">
        <v>20.399999999999999</v>
      </c>
      <c r="AD329" s="675">
        <v>13.09</v>
      </c>
      <c r="AE329" s="314">
        <v>16.744999999999997</v>
      </c>
      <c r="AF329" s="70">
        <v>20.399999999999999</v>
      </c>
      <c r="AG329" s="71">
        <v>126.64999999999999</v>
      </c>
      <c r="AH329" s="69">
        <v>170.85</v>
      </c>
      <c r="AI329" s="69">
        <v>212.5</v>
      </c>
      <c r="AJ329" s="86">
        <v>254.15</v>
      </c>
      <c r="AK329" s="71">
        <v>8.5</v>
      </c>
      <c r="AL329" s="69">
        <v>12.664999999999999</v>
      </c>
      <c r="AM329" s="69">
        <v>16.830000000000002</v>
      </c>
      <c r="AN329" s="70">
        <v>20.399999999999999</v>
      </c>
    </row>
    <row r="330" spans="1:127" s="12" customFormat="1" ht="15" customHeight="1" x14ac:dyDescent="0.3">
      <c r="A330" s="185" t="s">
        <v>12</v>
      </c>
      <c r="B330" s="184" t="s">
        <v>11</v>
      </c>
      <c r="C330" s="188" t="s">
        <v>96</v>
      </c>
      <c r="D330" s="200"/>
      <c r="E330" s="807">
        <f t="shared" si="317"/>
        <v>12.40625</v>
      </c>
      <c r="F330" s="162">
        <f t="shared" si="320"/>
        <v>2.70703125</v>
      </c>
      <c r="G330" s="805">
        <f t="shared" si="318"/>
        <v>10</v>
      </c>
      <c r="H330" s="806">
        <f t="shared" si="319"/>
        <v>15.5</v>
      </c>
      <c r="I330" s="68">
        <v>10</v>
      </c>
      <c r="J330" s="69">
        <v>10</v>
      </c>
      <c r="K330" s="69">
        <v>10</v>
      </c>
      <c r="L330" s="70">
        <v>10</v>
      </c>
      <c r="M330" s="68">
        <v>10</v>
      </c>
      <c r="N330" s="69">
        <v>10</v>
      </c>
      <c r="O330" s="69">
        <v>10</v>
      </c>
      <c r="P330" s="69">
        <v>10</v>
      </c>
      <c r="Q330" s="69">
        <v>10</v>
      </c>
      <c r="R330" s="70">
        <v>10</v>
      </c>
      <c r="S330" s="71">
        <v>10</v>
      </c>
      <c r="T330" s="69">
        <v>10</v>
      </c>
      <c r="U330" s="70">
        <v>10</v>
      </c>
      <c r="V330" s="68">
        <v>10</v>
      </c>
      <c r="W330" s="69">
        <v>10</v>
      </c>
      <c r="X330" s="69">
        <v>10</v>
      </c>
      <c r="Y330" s="69">
        <v>10</v>
      </c>
      <c r="Z330" s="126">
        <v>10</v>
      </c>
      <c r="AA330" s="71">
        <v>15.5</v>
      </c>
      <c r="AB330" s="69">
        <v>15.5</v>
      </c>
      <c r="AC330" s="70">
        <v>15.5</v>
      </c>
      <c r="AD330" s="675">
        <v>15.5</v>
      </c>
      <c r="AE330" s="69">
        <v>15.5</v>
      </c>
      <c r="AF330" s="70">
        <v>15.5</v>
      </c>
      <c r="AG330" s="71">
        <v>15.5</v>
      </c>
      <c r="AH330" s="69">
        <v>15.5</v>
      </c>
      <c r="AI330" s="69">
        <v>15.5</v>
      </c>
      <c r="AJ330" s="70">
        <v>15.5</v>
      </c>
      <c r="AK330" s="71">
        <v>15.5</v>
      </c>
      <c r="AL330" s="69">
        <v>15.5</v>
      </c>
      <c r="AM330" s="69">
        <v>15.5</v>
      </c>
      <c r="AN330" s="70">
        <v>15.5</v>
      </c>
    </row>
    <row r="331" spans="1:127" s="12" customFormat="1" ht="15" hidden="1" customHeight="1" x14ac:dyDescent="0.3">
      <c r="A331" s="185" t="s">
        <v>54</v>
      </c>
      <c r="B331" s="184" t="s">
        <v>44</v>
      </c>
      <c r="C331" s="188" t="s">
        <v>13</v>
      </c>
      <c r="D331" s="205" t="s">
        <v>145</v>
      </c>
      <c r="E331" s="533"/>
      <c r="F331" s="166"/>
      <c r="G331" s="166"/>
      <c r="H331" s="167"/>
      <c r="I331" s="71"/>
      <c r="J331" s="69"/>
      <c r="K331" s="69"/>
      <c r="L331" s="66"/>
      <c r="M331" s="71"/>
      <c r="N331" s="69"/>
      <c r="O331" s="69"/>
      <c r="P331" s="69"/>
      <c r="Q331" s="69"/>
      <c r="R331" s="66"/>
      <c r="S331" s="71"/>
      <c r="T331" s="69"/>
      <c r="U331" s="66"/>
      <c r="V331" s="71"/>
      <c r="W331" s="69"/>
      <c r="X331" s="69"/>
      <c r="Y331" s="69"/>
      <c r="Z331" s="127"/>
      <c r="AA331" s="71"/>
      <c r="AB331" s="69"/>
      <c r="AC331" s="70"/>
      <c r="AD331" s="675"/>
      <c r="AE331" s="65"/>
      <c r="AF331" s="70"/>
      <c r="AG331" s="71"/>
      <c r="AH331" s="69"/>
      <c r="AI331" s="69"/>
      <c r="AJ331" s="66"/>
      <c r="AK331" s="71"/>
      <c r="AL331" s="69"/>
      <c r="AM331" s="69"/>
      <c r="AN331" s="70"/>
    </row>
    <row r="332" spans="1:127" s="12" customFormat="1" ht="15" customHeight="1" x14ac:dyDescent="0.3">
      <c r="A332" s="185" t="s">
        <v>52</v>
      </c>
      <c r="B332" s="184" t="s">
        <v>45</v>
      </c>
      <c r="C332" s="188" t="s">
        <v>93</v>
      </c>
      <c r="D332" s="198" t="s">
        <v>15</v>
      </c>
      <c r="E332" s="533">
        <f>AVERAGE(I332:XY332)</f>
        <v>0.17865108680555555</v>
      </c>
      <c r="F332" s="166">
        <f t="shared" ref="F332:F333" si="321">AVEDEV(I332:BY332)</f>
        <v>0.14707577452256942</v>
      </c>
      <c r="G332" s="166">
        <f t="shared" ref="G332:G333" si="322">MIN(I332:XY332)</f>
        <v>3.2299999999999995E-2</v>
      </c>
      <c r="H332" s="167">
        <f t="shared" ref="H332:H333" si="323">MAX(I332:XY332)</f>
        <v>0.96576999999999991</v>
      </c>
      <c r="I332" s="64">
        <v>7.8E-2</v>
      </c>
      <c r="J332" s="65">
        <v>3.7999999999999999E-2</v>
      </c>
      <c r="K332" s="65">
        <v>6.0777777777777778E-2</v>
      </c>
      <c r="L332" s="70">
        <v>7.9000000000000001E-2</v>
      </c>
      <c r="M332" s="64">
        <v>3.7999999999999999E-2</v>
      </c>
      <c r="N332" s="65">
        <v>7.9000000000000001E-2</v>
      </c>
      <c r="O332" s="65">
        <v>0.11799999999999999</v>
      </c>
      <c r="P332" s="65">
        <v>0.11799999999999999</v>
      </c>
      <c r="Q332" s="65">
        <v>0.13600000000000001</v>
      </c>
      <c r="R332" s="70">
        <v>0.16200000000000001</v>
      </c>
      <c r="S332" s="64">
        <v>7.8E-2</v>
      </c>
      <c r="T332" s="65">
        <v>7.8E-2</v>
      </c>
      <c r="U332" s="70">
        <v>0.124</v>
      </c>
      <c r="V332" s="64">
        <v>0.20599999999999999</v>
      </c>
      <c r="W332" s="65">
        <v>0.247</v>
      </c>
      <c r="X332" s="65">
        <v>0.247</v>
      </c>
      <c r="Y332" s="65">
        <v>0.15160000000000001</v>
      </c>
      <c r="Z332" s="126">
        <v>0.17100000000000001</v>
      </c>
      <c r="AA332" s="64">
        <v>4.9742000000000001E-2</v>
      </c>
      <c r="AB332" s="65">
        <v>6.3630999999999993E-2</v>
      </c>
      <c r="AC332" s="66">
        <v>7.7519999999999992E-2</v>
      </c>
      <c r="AD332" s="315">
        <v>4.9742000000000001E-2</v>
      </c>
      <c r="AE332" s="69">
        <v>6.3630999999999993E-2</v>
      </c>
      <c r="AF332" s="66">
        <v>7.7519999999999992E-2</v>
      </c>
      <c r="AG332" s="64">
        <v>0.48126999999999998</v>
      </c>
      <c r="AH332" s="65">
        <v>0.64922999999999997</v>
      </c>
      <c r="AI332" s="65">
        <v>0.8075</v>
      </c>
      <c r="AJ332" s="70">
        <v>0.96576999999999991</v>
      </c>
      <c r="AK332" s="64">
        <v>3.2299999999999995E-2</v>
      </c>
      <c r="AL332" s="65">
        <v>4.8126999999999996E-2</v>
      </c>
      <c r="AM332" s="65">
        <v>6.3953999999999997E-2</v>
      </c>
      <c r="AN332" s="66">
        <v>7.7519999999999992E-2</v>
      </c>
    </row>
    <row r="333" spans="1:127" s="12" customFormat="1" ht="15" customHeight="1" x14ac:dyDescent="0.3">
      <c r="A333" s="185" t="s">
        <v>16</v>
      </c>
      <c r="B333" s="184" t="s">
        <v>46</v>
      </c>
      <c r="C333" s="188" t="s">
        <v>92</v>
      </c>
      <c r="D333" s="198" t="s">
        <v>5</v>
      </c>
      <c r="E333" s="807">
        <f>AVERAGE(I333:XY333)</f>
        <v>152.84375</v>
      </c>
      <c r="F333" s="805">
        <f t="shared" si="321"/>
        <v>66.47265625</v>
      </c>
      <c r="G333" s="805">
        <f t="shared" si="322"/>
        <v>70</v>
      </c>
      <c r="H333" s="806">
        <f t="shared" si="323"/>
        <v>508</v>
      </c>
      <c r="I333" s="71">
        <v>81</v>
      </c>
      <c r="J333" s="69">
        <v>80</v>
      </c>
      <c r="K333" s="69">
        <v>80</v>
      </c>
      <c r="L333" s="70">
        <v>107</v>
      </c>
      <c r="M333" s="71">
        <v>91</v>
      </c>
      <c r="N333" s="69">
        <v>114</v>
      </c>
      <c r="O333" s="69">
        <v>106</v>
      </c>
      <c r="P333" s="69">
        <v>121</v>
      </c>
      <c r="Q333" s="69">
        <v>126</v>
      </c>
      <c r="R333" s="70">
        <v>157</v>
      </c>
      <c r="S333" s="71">
        <v>72</v>
      </c>
      <c r="T333" s="69">
        <v>86</v>
      </c>
      <c r="U333" s="70">
        <v>114</v>
      </c>
      <c r="V333" s="71">
        <v>126</v>
      </c>
      <c r="W333" s="69">
        <v>133</v>
      </c>
      <c r="X333" s="69">
        <v>170</v>
      </c>
      <c r="Y333" s="69">
        <v>170</v>
      </c>
      <c r="Z333" s="126">
        <v>170</v>
      </c>
      <c r="AA333" s="71">
        <v>140</v>
      </c>
      <c r="AB333" s="69">
        <v>167</v>
      </c>
      <c r="AC333" s="70">
        <v>195</v>
      </c>
      <c r="AD333" s="675">
        <v>70</v>
      </c>
      <c r="AE333" s="69">
        <v>90</v>
      </c>
      <c r="AF333" s="70">
        <v>110</v>
      </c>
      <c r="AG333" s="71">
        <v>215</v>
      </c>
      <c r="AH333" s="69">
        <v>350</v>
      </c>
      <c r="AI333" s="69">
        <v>490</v>
      </c>
      <c r="AJ333" s="70">
        <v>508</v>
      </c>
      <c r="AK333" s="71">
        <v>107</v>
      </c>
      <c r="AL333" s="69">
        <v>112</v>
      </c>
      <c r="AM333" s="69">
        <v>108</v>
      </c>
      <c r="AN333" s="70">
        <v>125</v>
      </c>
    </row>
    <row r="334" spans="1:127" s="12" customFormat="1" ht="15" customHeight="1" thickBot="1" x14ac:dyDescent="0.35">
      <c r="A334" s="186" t="s">
        <v>154</v>
      </c>
      <c r="B334" s="187"/>
      <c r="C334" s="37" t="s">
        <v>92</v>
      </c>
      <c r="D334" s="201"/>
      <c r="E334" s="218"/>
      <c r="F334" s="731"/>
      <c r="G334" s="219"/>
      <c r="H334" s="220"/>
      <c r="I334" s="83" t="s">
        <v>17</v>
      </c>
      <c r="J334" s="84" t="s">
        <v>17</v>
      </c>
      <c r="K334" s="84" t="s">
        <v>17</v>
      </c>
      <c r="L334" s="75" t="s">
        <v>17</v>
      </c>
      <c r="M334" s="83" t="s">
        <v>17</v>
      </c>
      <c r="N334" s="84" t="s">
        <v>17</v>
      </c>
      <c r="O334" s="84" t="s">
        <v>17</v>
      </c>
      <c r="P334" s="84" t="s">
        <v>17</v>
      </c>
      <c r="Q334" s="84" t="s">
        <v>17</v>
      </c>
      <c r="R334" s="75" t="s">
        <v>17</v>
      </c>
      <c r="S334" s="83" t="s">
        <v>17</v>
      </c>
      <c r="T334" s="84" t="s">
        <v>17</v>
      </c>
      <c r="U334" s="75" t="s">
        <v>17</v>
      </c>
      <c r="V334" s="83" t="s">
        <v>17</v>
      </c>
      <c r="W334" s="84" t="s">
        <v>17</v>
      </c>
      <c r="X334" s="84" t="s">
        <v>17</v>
      </c>
      <c r="Y334" s="84" t="s">
        <v>17</v>
      </c>
      <c r="Z334" s="128" t="s">
        <v>17</v>
      </c>
      <c r="AA334" s="83" t="s">
        <v>17</v>
      </c>
      <c r="AB334" s="84" t="s">
        <v>17</v>
      </c>
      <c r="AC334" s="457" t="s">
        <v>17</v>
      </c>
      <c r="AD334" s="643" t="s">
        <v>17</v>
      </c>
      <c r="AE334" s="84" t="s">
        <v>17</v>
      </c>
      <c r="AF334" s="457" t="s">
        <v>17</v>
      </c>
      <c r="AG334" s="83" t="s">
        <v>17</v>
      </c>
      <c r="AH334" s="84" t="s">
        <v>17</v>
      </c>
      <c r="AI334" s="84" t="s">
        <v>17</v>
      </c>
      <c r="AJ334" s="457" t="s">
        <v>17</v>
      </c>
      <c r="AK334" s="83" t="s">
        <v>17</v>
      </c>
      <c r="AL334" s="84" t="s">
        <v>17</v>
      </c>
      <c r="AM334" s="84" t="s">
        <v>17</v>
      </c>
      <c r="AN334" s="457" t="s">
        <v>17</v>
      </c>
      <c r="AO334" s="770"/>
      <c r="AP334" s="770"/>
      <c r="AQ334" s="770"/>
      <c r="AR334" s="770"/>
      <c r="AS334" s="770"/>
      <c r="AT334" s="770"/>
      <c r="DT334" s="770"/>
      <c r="DU334" s="770"/>
      <c r="DV334" s="770"/>
      <c r="DW334" s="770"/>
    </row>
    <row r="335" spans="1:127" s="12" customFormat="1" ht="15" hidden="1" customHeight="1" x14ac:dyDescent="0.3">
      <c r="A335" s="1237" t="s">
        <v>103</v>
      </c>
      <c r="B335" s="1242" t="s">
        <v>179</v>
      </c>
      <c r="C335" s="1243"/>
      <c r="D335" s="1243"/>
      <c r="E335" s="286">
        <f>AVERAGE(I335:BC335)</f>
        <v>0.63700000000000001</v>
      </c>
      <c r="F335" s="214">
        <f t="shared" ref="F335:F339" si="324">AVEDEV(I335:BY335)</f>
        <v>0.29344444444444445</v>
      </c>
      <c r="G335" s="287">
        <f>MIN(I335:BC335)</f>
        <v>0.218</v>
      </c>
      <c r="H335" s="288">
        <f>MAX(I335:BC335)</f>
        <v>1.4200000000000002</v>
      </c>
      <c r="I335" s="33">
        <f>0.02+(0.02*I328)</f>
        <v>0.218</v>
      </c>
      <c r="J335" s="35">
        <f t="shared" ref="J335:Z335" si="325">0.02+(0.02*J328)</f>
        <v>0.318</v>
      </c>
      <c r="K335" s="35">
        <f t="shared" si="325"/>
        <v>0.41600000000000004</v>
      </c>
      <c r="L335" s="34">
        <f t="shared" si="325"/>
        <v>0.5</v>
      </c>
      <c r="M335" s="33">
        <f t="shared" si="325"/>
        <v>0.318</v>
      </c>
      <c r="N335" s="35">
        <f t="shared" si="325"/>
        <v>0.52</v>
      </c>
      <c r="O335" s="35">
        <f t="shared" si="325"/>
        <v>0.72000000000000008</v>
      </c>
      <c r="P335" s="35">
        <f t="shared" si="325"/>
        <v>0.92</v>
      </c>
      <c r="Q335" s="35">
        <f t="shared" si="325"/>
        <v>1</v>
      </c>
      <c r="R335" s="34">
        <f t="shared" si="325"/>
        <v>1.4200000000000002</v>
      </c>
      <c r="S335" s="33">
        <f t="shared" si="325"/>
        <v>0.218</v>
      </c>
      <c r="T335" s="35">
        <f t="shared" si="325"/>
        <v>0.318</v>
      </c>
      <c r="U335" s="34">
        <f t="shared" si="325"/>
        <v>0.46</v>
      </c>
      <c r="V335" s="33">
        <f t="shared" si="325"/>
        <v>0.46</v>
      </c>
      <c r="W335" s="35">
        <f t="shared" si="325"/>
        <v>0.62</v>
      </c>
      <c r="X335" s="35">
        <f t="shared" si="325"/>
        <v>0.82000000000000006</v>
      </c>
      <c r="Y335" s="35">
        <f t="shared" si="325"/>
        <v>1</v>
      </c>
      <c r="Z335" s="36">
        <f t="shared" si="325"/>
        <v>1.22</v>
      </c>
    </row>
    <row r="336" spans="1:127" s="12" customFormat="1" ht="15" hidden="1" customHeight="1" thickBot="1" x14ac:dyDescent="0.35">
      <c r="A336" s="1238"/>
      <c r="B336" s="1277" t="s">
        <v>180</v>
      </c>
      <c r="C336" s="1278"/>
      <c r="D336" s="1278"/>
      <c r="E336" s="304">
        <f>AVERAGE(I336:BC336)</f>
        <v>318.5</v>
      </c>
      <c r="F336" s="305">
        <f t="shared" si="324"/>
        <v>146.72222222222223</v>
      </c>
      <c r="G336" s="305">
        <f t="shared" ref="G336:G339" si="326">MIN(I336:BC336)</f>
        <v>109</v>
      </c>
      <c r="H336" s="306">
        <f t="shared" ref="H336:H339" si="327">MAX(I336:BC336)</f>
        <v>710</v>
      </c>
      <c r="I336" s="48">
        <f>10+(10*I328)</f>
        <v>109</v>
      </c>
      <c r="J336" s="49">
        <f t="shared" ref="J336:Z336" si="328">10+(10*J328)</f>
        <v>159</v>
      </c>
      <c r="K336" s="49">
        <f t="shared" si="328"/>
        <v>208</v>
      </c>
      <c r="L336" s="51">
        <f t="shared" si="328"/>
        <v>250</v>
      </c>
      <c r="M336" s="48">
        <f t="shared" si="328"/>
        <v>159</v>
      </c>
      <c r="N336" s="49">
        <f t="shared" si="328"/>
        <v>260</v>
      </c>
      <c r="O336" s="49">
        <f t="shared" si="328"/>
        <v>360</v>
      </c>
      <c r="P336" s="49">
        <f t="shared" si="328"/>
        <v>460</v>
      </c>
      <c r="Q336" s="49">
        <f t="shared" si="328"/>
        <v>500</v>
      </c>
      <c r="R336" s="51">
        <f t="shared" si="328"/>
        <v>710</v>
      </c>
      <c r="S336" s="48">
        <f t="shared" si="328"/>
        <v>109</v>
      </c>
      <c r="T336" s="49">
        <f t="shared" si="328"/>
        <v>159</v>
      </c>
      <c r="U336" s="51">
        <f t="shared" si="328"/>
        <v>230</v>
      </c>
      <c r="V336" s="48">
        <f t="shared" si="328"/>
        <v>230</v>
      </c>
      <c r="W336" s="49">
        <f t="shared" si="328"/>
        <v>310</v>
      </c>
      <c r="X336" s="49">
        <f t="shared" si="328"/>
        <v>410</v>
      </c>
      <c r="Y336" s="49">
        <f t="shared" si="328"/>
        <v>500</v>
      </c>
      <c r="Z336" s="50">
        <f t="shared" si="328"/>
        <v>610</v>
      </c>
    </row>
    <row r="337" spans="1:127" ht="15" hidden="1" customHeight="1" x14ac:dyDescent="0.3">
      <c r="A337" s="1239" t="s">
        <v>90</v>
      </c>
      <c r="B337" s="1255" t="s">
        <v>181</v>
      </c>
      <c r="C337" s="1256"/>
      <c r="D337" s="285" t="s">
        <v>184</v>
      </c>
      <c r="E337" s="290">
        <f>AVERAGE(I337:BC337)</f>
        <v>1.1772222222222224</v>
      </c>
      <c r="F337" s="505">
        <f t="shared" si="324"/>
        <v>6.5895061728394504E-3</v>
      </c>
      <c r="G337" s="291">
        <f t="shared" si="326"/>
        <v>1.14625</v>
      </c>
      <c r="H337" s="292">
        <f t="shared" si="327"/>
        <v>1.19</v>
      </c>
      <c r="I337" s="17">
        <f>I323/0.8</f>
        <v>1.1724999999999999</v>
      </c>
      <c r="J337" s="18">
        <f t="shared" ref="J337:Z337" si="329">J323/0.8</f>
        <v>1.1737499999999998</v>
      </c>
      <c r="K337" s="18">
        <f t="shared" si="329"/>
        <v>1.1749999999999998</v>
      </c>
      <c r="L337" s="45">
        <f t="shared" si="329"/>
        <v>1.18</v>
      </c>
      <c r="M337" s="17">
        <f t="shared" si="329"/>
        <v>1.1824999999999999</v>
      </c>
      <c r="N337" s="18">
        <f t="shared" si="329"/>
        <v>1.1824999999999999</v>
      </c>
      <c r="O337" s="18">
        <f t="shared" si="329"/>
        <v>1.1837499999999999</v>
      </c>
      <c r="P337" s="18">
        <f t="shared" si="329"/>
        <v>1.1824999999999999</v>
      </c>
      <c r="Q337" s="18">
        <f t="shared" si="329"/>
        <v>1.1812499999999999</v>
      </c>
      <c r="R337" s="45">
        <f t="shared" si="329"/>
        <v>1.17875</v>
      </c>
      <c r="S337" s="17">
        <f t="shared" si="329"/>
        <v>1.1749999999999998</v>
      </c>
      <c r="T337" s="18">
        <f t="shared" si="329"/>
        <v>1.1637500000000001</v>
      </c>
      <c r="U337" s="45">
        <f t="shared" si="329"/>
        <v>1.14625</v>
      </c>
      <c r="V337" s="17">
        <f t="shared" si="329"/>
        <v>1.1749999999999998</v>
      </c>
      <c r="W337" s="18">
        <f t="shared" si="329"/>
        <v>1.1824999999999999</v>
      </c>
      <c r="X337" s="18">
        <f t="shared" si="329"/>
        <v>1.17875</v>
      </c>
      <c r="Y337" s="18">
        <f t="shared" si="329"/>
        <v>1.19</v>
      </c>
      <c r="Z337" s="19">
        <f t="shared" si="329"/>
        <v>1.1862499999999998</v>
      </c>
      <c r="AO337" s="12"/>
      <c r="AP337" s="12"/>
      <c r="AQ337" s="12"/>
      <c r="AR337" s="12"/>
      <c r="AS337" s="12"/>
      <c r="AT337" s="12"/>
      <c r="DT337" s="12"/>
      <c r="DU337" s="12"/>
      <c r="DV337" s="12"/>
      <c r="DW337" s="12"/>
    </row>
    <row r="338" spans="1:127" ht="15" hidden="1" customHeight="1" x14ac:dyDescent="0.3">
      <c r="A338" s="1240"/>
      <c r="B338" s="1253" t="s">
        <v>89</v>
      </c>
      <c r="C338" s="1253"/>
      <c r="D338" s="298" t="s">
        <v>183</v>
      </c>
      <c r="E338" s="293">
        <f>AVERAGE(I338:BC338)</f>
        <v>5.6488690065999663</v>
      </c>
      <c r="F338" s="227">
        <f t="shared" si="324"/>
        <v>2.0114188596967053</v>
      </c>
      <c r="G338" s="289">
        <f t="shared" si="326"/>
        <v>2.2330097087378644</v>
      </c>
      <c r="H338" s="294">
        <f t="shared" si="327"/>
        <v>8.7654320987654319</v>
      </c>
      <c r="I338" s="22">
        <f t="shared" ref="I338:Z338" si="330">I335/I332</f>
        <v>2.7948717948717947</v>
      </c>
      <c r="J338" s="23">
        <f t="shared" si="330"/>
        <v>8.3684210526315788</v>
      </c>
      <c r="K338" s="23">
        <f t="shared" si="330"/>
        <v>6.8446069469835473</v>
      </c>
      <c r="L338" s="20">
        <f t="shared" si="330"/>
        <v>6.3291139240506329</v>
      </c>
      <c r="M338" s="22">
        <f t="shared" si="330"/>
        <v>8.3684210526315788</v>
      </c>
      <c r="N338" s="23">
        <f t="shared" si="330"/>
        <v>6.5822784810126587</v>
      </c>
      <c r="O338" s="23">
        <f t="shared" si="330"/>
        <v>6.1016949152542379</v>
      </c>
      <c r="P338" s="23">
        <f t="shared" si="330"/>
        <v>7.796610169491526</v>
      </c>
      <c r="Q338" s="23">
        <f t="shared" si="330"/>
        <v>7.3529411764705879</v>
      </c>
      <c r="R338" s="20">
        <f t="shared" si="330"/>
        <v>8.7654320987654319</v>
      </c>
      <c r="S338" s="22">
        <f t="shared" si="330"/>
        <v>2.7948717948717947</v>
      </c>
      <c r="T338" s="23">
        <f t="shared" si="330"/>
        <v>4.0769230769230766</v>
      </c>
      <c r="U338" s="20">
        <f t="shared" si="330"/>
        <v>3.709677419354839</v>
      </c>
      <c r="V338" s="22">
        <f t="shared" si="330"/>
        <v>2.2330097087378644</v>
      </c>
      <c r="W338" s="23">
        <f t="shared" si="330"/>
        <v>2.5101214574898787</v>
      </c>
      <c r="X338" s="23">
        <f t="shared" si="330"/>
        <v>3.3198380566801622</v>
      </c>
      <c r="Y338" s="23">
        <f t="shared" si="330"/>
        <v>6.5963060686015824</v>
      </c>
      <c r="Z338" s="24">
        <f t="shared" si="330"/>
        <v>7.1345029239766076</v>
      </c>
      <c r="AO338" s="12"/>
      <c r="AP338" s="12"/>
      <c r="AQ338" s="12"/>
      <c r="AR338" s="12"/>
      <c r="AS338" s="12"/>
      <c r="AT338" s="12"/>
      <c r="DT338" s="12"/>
      <c r="DU338" s="12"/>
      <c r="DV338" s="12"/>
      <c r="DW338" s="12"/>
    </row>
    <row r="339" spans="1:127" s="6" customFormat="1" ht="15" hidden="1" customHeight="1" thickBot="1" x14ac:dyDescent="0.35">
      <c r="A339" s="1241"/>
      <c r="B339" s="1254"/>
      <c r="C339" s="1254"/>
      <c r="D339" s="299" t="s">
        <v>182</v>
      </c>
      <c r="E339" s="295">
        <f>AVERAGE(I339:BC339)</f>
        <v>2.5813154835083707</v>
      </c>
      <c r="F339" s="219">
        <f t="shared" si="324"/>
        <v>0.7498477388542395</v>
      </c>
      <c r="G339" s="296">
        <f t="shared" si="326"/>
        <v>1.345679012345679</v>
      </c>
      <c r="H339" s="297">
        <f t="shared" si="327"/>
        <v>4.5222929936305736</v>
      </c>
      <c r="I339" s="25">
        <f t="shared" ref="I339:Z339" si="331">I336/I333</f>
        <v>1.345679012345679</v>
      </c>
      <c r="J339" s="26">
        <f t="shared" si="331"/>
        <v>1.9875</v>
      </c>
      <c r="K339" s="26">
        <f t="shared" si="331"/>
        <v>2.6</v>
      </c>
      <c r="L339" s="21">
        <f t="shared" si="331"/>
        <v>2.3364485981308412</v>
      </c>
      <c r="M339" s="25">
        <f t="shared" si="331"/>
        <v>1.7472527472527473</v>
      </c>
      <c r="N339" s="26">
        <f t="shared" si="331"/>
        <v>2.2807017543859649</v>
      </c>
      <c r="O339" s="26">
        <f t="shared" si="331"/>
        <v>3.3962264150943398</v>
      </c>
      <c r="P339" s="26">
        <f t="shared" si="331"/>
        <v>3.8016528925619837</v>
      </c>
      <c r="Q339" s="26">
        <f t="shared" si="331"/>
        <v>3.9682539682539684</v>
      </c>
      <c r="R339" s="21">
        <f t="shared" si="331"/>
        <v>4.5222929936305736</v>
      </c>
      <c r="S339" s="25">
        <f t="shared" si="331"/>
        <v>1.5138888888888888</v>
      </c>
      <c r="T339" s="26">
        <f t="shared" si="331"/>
        <v>1.8488372093023255</v>
      </c>
      <c r="U339" s="21">
        <f t="shared" si="331"/>
        <v>2.0175438596491229</v>
      </c>
      <c r="V339" s="25">
        <f t="shared" si="331"/>
        <v>1.8253968253968254</v>
      </c>
      <c r="W339" s="26">
        <f t="shared" si="331"/>
        <v>2.3308270676691731</v>
      </c>
      <c r="X339" s="26">
        <f t="shared" si="331"/>
        <v>2.4117647058823528</v>
      </c>
      <c r="Y339" s="26">
        <f t="shared" si="331"/>
        <v>2.9411764705882355</v>
      </c>
      <c r="Z339" s="27">
        <f t="shared" si="331"/>
        <v>3.5882352941176472</v>
      </c>
      <c r="AO339" s="12"/>
      <c r="AP339" s="12"/>
      <c r="AQ339" s="12"/>
      <c r="AR339" s="12"/>
      <c r="AS339" s="12"/>
      <c r="AT339" s="12"/>
      <c r="DT339" s="12"/>
      <c r="DU339" s="12"/>
      <c r="DV339" s="12"/>
      <c r="DW339" s="12"/>
    </row>
    <row r="340" spans="1:127" s="173" customFormat="1" ht="30" hidden="1" customHeight="1" thickBot="1" x14ac:dyDescent="0.35">
      <c r="A340" s="564"/>
      <c r="AO340" s="12"/>
      <c r="AP340" s="12"/>
      <c r="AQ340" s="12"/>
      <c r="AR340" s="12"/>
      <c r="AS340" s="12"/>
      <c r="AT340" s="12"/>
      <c r="DT340" s="12"/>
      <c r="DU340" s="12"/>
      <c r="DV340" s="12"/>
      <c r="DW340" s="12"/>
    </row>
    <row r="341" spans="1:127" ht="15" hidden="1" customHeight="1" thickBot="1" x14ac:dyDescent="0.35">
      <c r="A341" s="535" t="s">
        <v>37</v>
      </c>
      <c r="B341" s="254"/>
      <c r="C341" s="254"/>
      <c r="D341" s="563" t="s">
        <v>37</v>
      </c>
      <c r="E341" s="1250" t="s">
        <v>37</v>
      </c>
      <c r="F341" s="1251"/>
      <c r="G341" s="1251"/>
      <c r="H341" s="1252"/>
      <c r="I341" s="1179" t="s">
        <v>37</v>
      </c>
      <c r="J341" s="1180"/>
      <c r="K341" s="1180"/>
      <c r="L341" s="1194"/>
      <c r="M341" s="1179" t="s">
        <v>37</v>
      </c>
      <c r="N341" s="1180"/>
      <c r="O341" s="1180"/>
      <c r="P341" s="1194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O341" s="12"/>
      <c r="AP341" s="12"/>
      <c r="AQ341" s="12"/>
      <c r="AR341" s="12"/>
      <c r="AS341" s="12"/>
      <c r="AT341" s="12"/>
      <c r="DT341" s="12"/>
      <c r="DU341" s="12"/>
      <c r="DV341" s="12"/>
      <c r="DW341" s="12"/>
    </row>
    <row r="342" spans="1:127" s="7" customFormat="1" ht="40.049999999999997" hidden="1" customHeight="1" thickBot="1" x14ac:dyDescent="0.35">
      <c r="A342" s="1257">
        <f>COUNTA(I342:CA342)</f>
        <v>8</v>
      </c>
      <c r="B342" s="1258"/>
      <c r="C342" s="1259"/>
      <c r="D342" s="529" t="s">
        <v>0</v>
      </c>
      <c r="E342" s="247" t="s">
        <v>75</v>
      </c>
      <c r="F342" s="790" t="s">
        <v>546</v>
      </c>
      <c r="G342" s="192" t="s">
        <v>76</v>
      </c>
      <c r="H342" s="345" t="s">
        <v>77</v>
      </c>
      <c r="I342" s="268" t="s">
        <v>112</v>
      </c>
      <c r="J342" s="225" t="s">
        <v>113</v>
      </c>
      <c r="K342" s="225" t="s">
        <v>114</v>
      </c>
      <c r="L342" s="143" t="s">
        <v>115</v>
      </c>
      <c r="M342" s="268" t="s">
        <v>108</v>
      </c>
      <c r="N342" s="225" t="s">
        <v>109</v>
      </c>
      <c r="O342" s="225" t="s">
        <v>110</v>
      </c>
      <c r="P342" s="143" t="s">
        <v>111</v>
      </c>
      <c r="AO342" s="12"/>
      <c r="AP342" s="12"/>
      <c r="AQ342" s="12"/>
      <c r="AR342" s="12"/>
      <c r="AS342" s="12"/>
      <c r="AT342" s="12"/>
      <c r="DT342" s="12"/>
      <c r="DU342" s="12"/>
      <c r="DV342" s="12"/>
      <c r="DW342" s="12"/>
    </row>
    <row r="343" spans="1:127" s="12" customFormat="1" ht="15" hidden="1" customHeight="1" thickBot="1" x14ac:dyDescent="0.35">
      <c r="A343" s="1260"/>
      <c r="B343" s="1261"/>
      <c r="C343" s="1262"/>
      <c r="D343" s="102" t="s">
        <v>97</v>
      </c>
      <c r="E343" s="1244" t="s">
        <v>547</v>
      </c>
      <c r="F343" s="1245"/>
      <c r="G343" s="1245"/>
      <c r="H343" s="1246"/>
      <c r="I343" s="1197" t="s">
        <v>34</v>
      </c>
      <c r="J343" s="1198"/>
      <c r="K343" s="1198"/>
      <c r="L343" s="1199"/>
      <c r="M343" s="1197" t="s">
        <v>34</v>
      </c>
      <c r="N343" s="1198"/>
      <c r="O343" s="1198"/>
      <c r="P343" s="1199"/>
      <c r="AO343"/>
      <c r="AP343"/>
      <c r="AQ343"/>
      <c r="AR343"/>
      <c r="AS343"/>
      <c r="AT343"/>
      <c r="DT343"/>
      <c r="DU343"/>
      <c r="DV343"/>
      <c r="DW343"/>
    </row>
    <row r="344" spans="1:127" s="12" customFormat="1" ht="15" hidden="1" customHeight="1" thickBot="1" x14ac:dyDescent="0.35">
      <c r="A344" s="104" t="s">
        <v>53</v>
      </c>
      <c r="B344" s="192" t="s">
        <v>101</v>
      </c>
      <c r="C344" s="193" t="s">
        <v>2</v>
      </c>
      <c r="D344" s="105" t="s">
        <v>3</v>
      </c>
      <c r="E344" s="1247"/>
      <c r="F344" s="1248"/>
      <c r="G344" s="1248"/>
      <c r="H344" s="1249"/>
      <c r="I344" s="1200"/>
      <c r="J344" s="1201"/>
      <c r="K344" s="1201"/>
      <c r="L344" s="1202"/>
      <c r="M344" s="1357"/>
      <c r="N344" s="1358"/>
      <c r="O344" s="1358"/>
      <c r="P344" s="1359"/>
      <c r="AO344"/>
      <c r="AP344"/>
      <c r="AQ344"/>
      <c r="AR344"/>
      <c r="AS344"/>
      <c r="AT344"/>
      <c r="DT344"/>
      <c r="DU344"/>
      <c r="DV344"/>
      <c r="DW344"/>
    </row>
    <row r="345" spans="1:127" s="12" customFormat="1" ht="15" hidden="1" customHeight="1" x14ac:dyDescent="0.3">
      <c r="A345" s="194" t="s">
        <v>48</v>
      </c>
      <c r="B345" s="195" t="s">
        <v>4</v>
      </c>
      <c r="C345" s="191" t="s">
        <v>156</v>
      </c>
      <c r="D345" s="196" t="s">
        <v>5</v>
      </c>
      <c r="E345" s="799">
        <f t="shared" ref="E345:E352" si="332">AVERAGE(I345:XY345)</f>
        <v>0.93445</v>
      </c>
      <c r="F345" s="800">
        <f>AVEDEV(I345:BY345)</f>
        <v>5.4499999999999549E-3</v>
      </c>
      <c r="G345" s="800">
        <f t="shared" ref="G345:G352" si="333">MIN(I345:XY345)</f>
        <v>0.92700000000000005</v>
      </c>
      <c r="H345" s="801">
        <f t="shared" ref="H345:H352" si="334">MAX(I345:XY345)</f>
        <v>0.94399999999999995</v>
      </c>
      <c r="I345" s="160">
        <v>0.93200000000000005</v>
      </c>
      <c r="J345" s="161">
        <v>0.92700000000000005</v>
      </c>
      <c r="K345" s="161">
        <v>0.92800000000000005</v>
      </c>
      <c r="L345" s="155">
        <v>0.92900000000000005</v>
      </c>
      <c r="M345" s="404">
        <v>0.94399999999999995</v>
      </c>
      <c r="N345" s="405">
        <v>0.93799999999999994</v>
      </c>
      <c r="O345" s="405">
        <v>0.93859999999999999</v>
      </c>
      <c r="P345" s="406">
        <v>0.93899999999999995</v>
      </c>
      <c r="AO345" s="6"/>
      <c r="AP345" s="6"/>
      <c r="AQ345" s="6"/>
      <c r="AR345" s="6"/>
      <c r="AS345" s="6"/>
      <c r="AT345" s="6"/>
      <c r="DT345" s="6"/>
      <c r="DU345" s="6"/>
      <c r="DV345" s="6"/>
      <c r="DW345" s="6"/>
    </row>
    <row r="346" spans="1:127" s="12" customFormat="1" ht="15" hidden="1" customHeight="1" x14ac:dyDescent="0.3">
      <c r="A346" s="185" t="s">
        <v>49</v>
      </c>
      <c r="B346" s="184" t="s">
        <v>6</v>
      </c>
      <c r="C346" s="188" t="s">
        <v>156</v>
      </c>
      <c r="D346" s="197" t="s">
        <v>7</v>
      </c>
      <c r="E346" s="533">
        <f t="shared" si="332"/>
        <v>0.8409549999999999</v>
      </c>
      <c r="F346" s="166">
        <f t="shared" ref="F346:F352" si="335">AVEDEV(I346:BY346)</f>
        <v>4.9550000000000149E-3</v>
      </c>
      <c r="G346" s="166">
        <f t="shared" si="333"/>
        <v>0.83399999999999996</v>
      </c>
      <c r="H346" s="167">
        <f t="shared" si="334"/>
        <v>0.84960000000000002</v>
      </c>
      <c r="I346" s="87">
        <v>0.83899999999999997</v>
      </c>
      <c r="J346" s="65">
        <v>0.83399999999999996</v>
      </c>
      <c r="K346" s="65">
        <v>0.83499999999999996</v>
      </c>
      <c r="L346" s="66">
        <v>0.83599999999999997</v>
      </c>
      <c r="M346" s="394">
        <v>0.84960000000000002</v>
      </c>
      <c r="N346" s="403">
        <v>0.84419999999999995</v>
      </c>
      <c r="O346" s="403">
        <v>0.84474000000000005</v>
      </c>
      <c r="P346" s="407">
        <v>0.84509999999999996</v>
      </c>
      <c r="AO346" s="173"/>
      <c r="AP346" s="173"/>
      <c r="AQ346" s="173"/>
      <c r="AR346" s="173"/>
      <c r="AS346" s="173"/>
      <c r="AT346" s="173"/>
      <c r="DT346" s="173"/>
      <c r="DU346" s="173"/>
      <c r="DV346" s="173"/>
      <c r="DW346" s="173"/>
    </row>
    <row r="347" spans="1:127" s="12" customFormat="1" ht="15" hidden="1" customHeight="1" x14ac:dyDescent="0.3">
      <c r="A347" s="185" t="s">
        <v>100</v>
      </c>
      <c r="B347" s="184" t="s">
        <v>39</v>
      </c>
      <c r="C347" s="188" t="s">
        <v>93</v>
      </c>
      <c r="D347" s="198" t="s">
        <v>55</v>
      </c>
      <c r="E347" s="318">
        <f t="shared" si="332"/>
        <v>6.75</v>
      </c>
      <c r="F347" s="162">
        <f t="shared" si="335"/>
        <v>2.2897499999999997</v>
      </c>
      <c r="G347" s="162">
        <f t="shared" si="333"/>
        <v>3.25</v>
      </c>
      <c r="H347" s="163">
        <f t="shared" si="334"/>
        <v>10.618999999999998</v>
      </c>
      <c r="I347" s="62">
        <v>3.25</v>
      </c>
      <c r="J347" s="314">
        <v>4.88</v>
      </c>
      <c r="K347" s="314">
        <v>7.18</v>
      </c>
      <c r="L347" s="86">
        <v>9.75</v>
      </c>
      <c r="M347" s="400">
        <v>3.8610000000000002</v>
      </c>
      <c r="N347" s="401">
        <v>5.8500000000000005</v>
      </c>
      <c r="O347" s="401">
        <v>8.61</v>
      </c>
      <c r="P347" s="408">
        <v>10.618999999999998</v>
      </c>
      <c r="AO347" s="2"/>
      <c r="AP347" s="2"/>
      <c r="AQ347" s="2"/>
      <c r="AR347" s="2"/>
      <c r="AS347" s="2"/>
      <c r="AT347" s="2"/>
      <c r="DT347" s="2"/>
      <c r="DU347" s="2"/>
      <c r="DV347" s="2"/>
      <c r="DW347" s="2"/>
    </row>
    <row r="348" spans="1:127" s="12" customFormat="1" ht="15" hidden="1" customHeight="1" x14ac:dyDescent="0.3">
      <c r="A348" s="185" t="s">
        <v>9</v>
      </c>
      <c r="B348" s="184" t="s">
        <v>40</v>
      </c>
      <c r="C348" s="188" t="s">
        <v>94</v>
      </c>
      <c r="D348" s="211" t="s">
        <v>56</v>
      </c>
      <c r="E348" s="802">
        <f t="shared" si="332"/>
        <v>0.37090476190476196</v>
      </c>
      <c r="F348" s="803">
        <f t="shared" si="335"/>
        <v>3.0119047619047608E-2</v>
      </c>
      <c r="G348" s="803">
        <f t="shared" si="333"/>
        <v>0.32500000000000001</v>
      </c>
      <c r="H348" s="804">
        <f t="shared" si="334"/>
        <v>0.41</v>
      </c>
      <c r="I348" s="74">
        <v>0.32500000000000001</v>
      </c>
      <c r="J348" s="80">
        <v>0.32533333333333331</v>
      </c>
      <c r="K348" s="80">
        <v>0.34190476190476188</v>
      </c>
      <c r="L348" s="536">
        <v>0.375</v>
      </c>
      <c r="M348" s="409">
        <v>0.39</v>
      </c>
      <c r="N348" s="398">
        <v>0.39</v>
      </c>
      <c r="O348" s="398">
        <v>0.41</v>
      </c>
      <c r="P348" s="410">
        <v>0.41</v>
      </c>
      <c r="AO348" s="6"/>
      <c r="AP348" s="6"/>
      <c r="AQ348" s="6"/>
      <c r="AR348" s="6"/>
      <c r="AS348" s="6"/>
      <c r="AT348" s="6"/>
      <c r="DT348" s="6"/>
      <c r="DU348" s="6"/>
      <c r="DV348" s="6"/>
      <c r="DW348" s="6"/>
    </row>
    <row r="349" spans="1:127" s="12" customFormat="1" ht="15" hidden="1" customHeight="1" x14ac:dyDescent="0.3">
      <c r="A349" s="185" t="s">
        <v>10</v>
      </c>
      <c r="B349" s="184" t="s">
        <v>41</v>
      </c>
      <c r="C349" s="188" t="s">
        <v>156</v>
      </c>
      <c r="D349" s="200" t="s">
        <v>152</v>
      </c>
      <c r="E349" s="318">
        <f t="shared" si="332"/>
        <v>1</v>
      </c>
      <c r="F349" s="162">
        <f t="shared" si="335"/>
        <v>0</v>
      </c>
      <c r="G349" s="805">
        <f t="shared" si="333"/>
        <v>1</v>
      </c>
      <c r="H349" s="806">
        <f t="shared" si="334"/>
        <v>1</v>
      </c>
      <c r="I349" s="68">
        <v>1</v>
      </c>
      <c r="J349" s="69">
        <v>1</v>
      </c>
      <c r="K349" s="69">
        <v>1</v>
      </c>
      <c r="L349" s="70">
        <v>1</v>
      </c>
      <c r="M349" s="125">
        <v>1</v>
      </c>
      <c r="N349" s="123">
        <v>1</v>
      </c>
      <c r="O349" s="123">
        <v>1</v>
      </c>
      <c r="P349" s="124">
        <v>1</v>
      </c>
      <c r="AO349" s="6"/>
      <c r="AP349" s="6"/>
      <c r="AQ349" s="6"/>
      <c r="AR349" s="6"/>
      <c r="AS349" s="6"/>
      <c r="AT349" s="6"/>
      <c r="DT349" s="6"/>
      <c r="DU349" s="6"/>
      <c r="DV349" s="6"/>
      <c r="DW349" s="6"/>
    </row>
    <row r="350" spans="1:127" s="770" customFormat="1" ht="15" hidden="1" customHeight="1" x14ac:dyDescent="0.3">
      <c r="A350" s="740" t="s">
        <v>50</v>
      </c>
      <c r="B350" s="184" t="s">
        <v>42</v>
      </c>
      <c r="C350" s="741" t="s">
        <v>95</v>
      </c>
      <c r="D350" s="742" t="s">
        <v>5</v>
      </c>
      <c r="E350" s="217">
        <f t="shared" si="332"/>
        <v>17.987500000000001</v>
      </c>
      <c r="F350" s="227">
        <f t="shared" si="335"/>
        <v>5.5125000000000011</v>
      </c>
      <c r="G350" s="227">
        <f t="shared" si="333"/>
        <v>9.9</v>
      </c>
      <c r="H350" s="228">
        <f t="shared" si="334"/>
        <v>26</v>
      </c>
      <c r="I350" s="772">
        <v>10</v>
      </c>
      <c r="J350" s="752">
        <v>15</v>
      </c>
      <c r="K350" s="752">
        <v>21</v>
      </c>
      <c r="L350" s="768">
        <v>26</v>
      </c>
      <c r="M350" s="822">
        <v>9.9</v>
      </c>
      <c r="N350" s="823">
        <v>15</v>
      </c>
      <c r="O350" s="823">
        <v>21</v>
      </c>
      <c r="P350" s="824">
        <v>26</v>
      </c>
      <c r="AO350" s="6"/>
      <c r="AP350" s="6"/>
      <c r="AQ350" s="6"/>
      <c r="AR350" s="6"/>
      <c r="AS350" s="6"/>
      <c r="AT350" s="6"/>
      <c r="DT350" s="6"/>
      <c r="DU350" s="6"/>
      <c r="DV350" s="6"/>
      <c r="DW350" s="6"/>
    </row>
    <row r="351" spans="1:127" s="12" customFormat="1" ht="15" hidden="1" customHeight="1" x14ac:dyDescent="0.3">
      <c r="A351" s="185" t="s">
        <v>51</v>
      </c>
      <c r="B351" s="184" t="s">
        <v>43</v>
      </c>
      <c r="C351" s="188" t="s">
        <v>95</v>
      </c>
      <c r="D351" s="198" t="s">
        <v>47</v>
      </c>
      <c r="E351" s="318">
        <f t="shared" si="332"/>
        <v>15.289374999999998</v>
      </c>
      <c r="F351" s="162">
        <f t="shared" si="335"/>
        <v>4.685624999999999</v>
      </c>
      <c r="G351" s="162">
        <f t="shared" si="333"/>
        <v>8.4150000000000009</v>
      </c>
      <c r="H351" s="163">
        <f t="shared" si="334"/>
        <v>22.099999999999998</v>
      </c>
      <c r="I351" s="68">
        <v>8.5</v>
      </c>
      <c r="J351" s="69">
        <v>12.75</v>
      </c>
      <c r="K351" s="69">
        <v>17.849999999999998</v>
      </c>
      <c r="L351" s="70">
        <v>22.099999999999998</v>
      </c>
      <c r="M351" s="122">
        <f>0.85*M350</f>
        <v>8.4150000000000009</v>
      </c>
      <c r="N351" s="123">
        <v>12.75</v>
      </c>
      <c r="O351" s="123">
        <v>17.849999999999998</v>
      </c>
      <c r="P351" s="124">
        <v>22.099999999999998</v>
      </c>
      <c r="AO351" s="6"/>
      <c r="AP351" s="6"/>
      <c r="AQ351" s="6"/>
      <c r="AR351" s="6"/>
      <c r="AS351" s="6"/>
      <c r="AT351" s="6"/>
      <c r="DT351" s="6"/>
      <c r="DU351" s="6"/>
      <c r="DV351" s="6"/>
      <c r="DW351" s="6"/>
    </row>
    <row r="352" spans="1:127" s="12" customFormat="1" ht="15" hidden="1" customHeight="1" x14ac:dyDescent="0.3">
      <c r="A352" s="185" t="s">
        <v>12</v>
      </c>
      <c r="B352" s="184" t="s">
        <v>11</v>
      </c>
      <c r="C352" s="188" t="s">
        <v>96</v>
      </c>
      <c r="D352" s="200"/>
      <c r="E352" s="807">
        <f t="shared" si="332"/>
        <v>15</v>
      </c>
      <c r="F352" s="162">
        <f t="shared" si="335"/>
        <v>5</v>
      </c>
      <c r="G352" s="805">
        <f t="shared" si="333"/>
        <v>10</v>
      </c>
      <c r="H352" s="806">
        <f t="shared" si="334"/>
        <v>20</v>
      </c>
      <c r="I352" s="68">
        <v>10</v>
      </c>
      <c r="J352" s="69">
        <v>10</v>
      </c>
      <c r="K352" s="69">
        <v>10</v>
      </c>
      <c r="L352" s="70">
        <v>10</v>
      </c>
      <c r="M352" s="396">
        <v>20</v>
      </c>
      <c r="N352" s="395">
        <v>20</v>
      </c>
      <c r="O352" s="395">
        <v>20</v>
      </c>
      <c r="P352" s="411">
        <v>20</v>
      </c>
      <c r="AO352" s="6"/>
      <c r="AP352" s="6"/>
      <c r="AQ352" s="6"/>
      <c r="AR352" s="6"/>
      <c r="AS352" s="6"/>
      <c r="AT352" s="6"/>
      <c r="DT352" s="6"/>
      <c r="DU352" s="6"/>
      <c r="DV352" s="6"/>
      <c r="DW352" s="6"/>
    </row>
    <row r="353" spans="1:127" s="12" customFormat="1" ht="15" hidden="1" customHeight="1" x14ac:dyDescent="0.3">
      <c r="A353" s="185" t="s">
        <v>54</v>
      </c>
      <c r="B353" s="184" t="s">
        <v>44</v>
      </c>
      <c r="C353" s="188" t="s">
        <v>13</v>
      </c>
      <c r="D353" s="205" t="s">
        <v>145</v>
      </c>
      <c r="E353" s="533"/>
      <c r="F353" s="166"/>
      <c r="G353" s="166"/>
      <c r="H353" s="167"/>
      <c r="I353" s="71"/>
      <c r="J353" s="69"/>
      <c r="K353" s="69"/>
      <c r="L353" s="70"/>
      <c r="M353" s="125"/>
      <c r="N353" s="123"/>
      <c r="O353" s="123"/>
      <c r="P353" s="124"/>
      <c r="AO353" s="6"/>
      <c r="AP353" s="6"/>
      <c r="AQ353" s="6"/>
      <c r="AR353" s="6"/>
      <c r="AS353" s="6"/>
      <c r="AT353" s="6"/>
      <c r="DT353" s="6"/>
      <c r="DU353" s="6"/>
      <c r="DV353" s="6"/>
      <c r="DW353" s="6"/>
    </row>
    <row r="354" spans="1:127" s="12" customFormat="1" ht="15" hidden="1" customHeight="1" x14ac:dyDescent="0.3">
      <c r="A354" s="185" t="s">
        <v>52</v>
      </c>
      <c r="B354" s="184" t="s">
        <v>45</v>
      </c>
      <c r="C354" s="188" t="s">
        <v>93</v>
      </c>
      <c r="D354" s="198" t="s">
        <v>15</v>
      </c>
      <c r="E354" s="533">
        <f>AVERAGE(I354:XY354)</f>
        <v>0.13125000000000001</v>
      </c>
      <c r="F354" s="166">
        <f t="shared" ref="F354:F355" si="336">AVEDEV(I354:BY354)</f>
        <v>1.6250000000000007E-2</v>
      </c>
      <c r="G354" s="166">
        <f t="shared" ref="G354:G355" si="337">MIN(I354:XY354)</f>
        <v>0.09</v>
      </c>
      <c r="H354" s="167">
        <f t="shared" ref="H354:H355" si="338">MAX(I354:XY354)</f>
        <v>0.17</v>
      </c>
      <c r="I354" s="64">
        <v>0.11</v>
      </c>
      <c r="J354" s="65">
        <v>0.09</v>
      </c>
      <c r="K354" s="65">
        <v>0.14000000000000001</v>
      </c>
      <c r="L354" s="66">
        <v>0.17</v>
      </c>
      <c r="M354" s="402">
        <v>0.13</v>
      </c>
      <c r="N354" s="65">
        <v>0.13</v>
      </c>
      <c r="O354" s="65">
        <v>0.14000000000000001</v>
      </c>
      <c r="P354" s="172">
        <v>0.14000000000000001</v>
      </c>
      <c r="AO354" s="6"/>
      <c r="AP354" s="6"/>
      <c r="AQ354" s="6"/>
      <c r="AR354" s="6"/>
      <c r="AS354" s="6"/>
      <c r="AT354" s="6"/>
      <c r="DT354" s="6"/>
      <c r="DU354" s="6"/>
      <c r="DV354" s="6"/>
      <c r="DW354" s="6"/>
    </row>
    <row r="355" spans="1:127" s="12" customFormat="1" ht="15" hidden="1" customHeight="1" x14ac:dyDescent="0.3">
      <c r="A355" s="185" t="s">
        <v>16</v>
      </c>
      <c r="B355" s="184" t="s">
        <v>46</v>
      </c>
      <c r="C355" s="188" t="s">
        <v>92</v>
      </c>
      <c r="D355" s="198" t="s">
        <v>5</v>
      </c>
      <c r="E355" s="807">
        <f>AVERAGE(I355:XY355)</f>
        <v>56.25</v>
      </c>
      <c r="F355" s="805">
        <f t="shared" si="336"/>
        <v>21.3125</v>
      </c>
      <c r="G355" s="805">
        <f t="shared" si="337"/>
        <v>28</v>
      </c>
      <c r="H355" s="806">
        <f t="shared" si="338"/>
        <v>110</v>
      </c>
      <c r="I355" s="71">
        <v>46</v>
      </c>
      <c r="J355" s="69">
        <v>58</v>
      </c>
      <c r="K355" s="69">
        <v>86</v>
      </c>
      <c r="L355" s="70">
        <v>110</v>
      </c>
      <c r="M355" s="397">
        <v>28</v>
      </c>
      <c r="N355" s="399">
        <v>33</v>
      </c>
      <c r="O355" s="399">
        <v>41</v>
      </c>
      <c r="P355" s="412">
        <v>48</v>
      </c>
      <c r="AO355" s="6"/>
      <c r="AP355" s="6"/>
      <c r="AQ355" s="6"/>
      <c r="AR355" s="6"/>
      <c r="AS355" s="6"/>
      <c r="AT355" s="6"/>
      <c r="DT355" s="6"/>
      <c r="DU355" s="6"/>
      <c r="DV355" s="6"/>
      <c r="DW355" s="6"/>
    </row>
    <row r="356" spans="1:127" s="12" customFormat="1" ht="15" hidden="1" customHeight="1" thickBot="1" x14ac:dyDescent="0.35">
      <c r="A356" s="186" t="s">
        <v>154</v>
      </c>
      <c r="B356" s="187"/>
      <c r="C356" s="37" t="s">
        <v>92</v>
      </c>
      <c r="D356" s="201"/>
      <c r="E356" s="218"/>
      <c r="F356" s="731"/>
      <c r="G356" s="219"/>
      <c r="H356" s="220"/>
      <c r="I356" s="83" t="s">
        <v>17</v>
      </c>
      <c r="J356" s="84" t="s">
        <v>17</v>
      </c>
      <c r="K356" s="84" t="s">
        <v>17</v>
      </c>
      <c r="L356" s="75" t="s">
        <v>17</v>
      </c>
      <c r="M356" s="129" t="s">
        <v>17</v>
      </c>
      <c r="N356" s="40" t="s">
        <v>17</v>
      </c>
      <c r="O356" s="40" t="s">
        <v>17</v>
      </c>
      <c r="P356" s="75" t="s">
        <v>17</v>
      </c>
      <c r="AO356" s="9"/>
      <c r="AP356" s="9"/>
      <c r="AQ356" s="9"/>
      <c r="AR356" s="9"/>
      <c r="AS356" s="9"/>
      <c r="AT356" s="9"/>
      <c r="DT356" s="9"/>
      <c r="DU356" s="9"/>
      <c r="DV356" s="9"/>
      <c r="DW356" s="9"/>
    </row>
    <row r="357" spans="1:127" s="12" customFormat="1" ht="15" hidden="1" customHeight="1" x14ac:dyDescent="0.3">
      <c r="A357" s="1237" t="s">
        <v>103</v>
      </c>
      <c r="B357" s="1242" t="s">
        <v>179</v>
      </c>
      <c r="C357" s="1243"/>
      <c r="D357" s="1243"/>
      <c r="E357" s="286">
        <f>AVERAGE(I357:BC357)</f>
        <v>0.38</v>
      </c>
      <c r="F357" s="214">
        <f t="shared" ref="F357:F361" si="339">AVEDEV(I357:BY357)</f>
        <v>0.11000000000000001</v>
      </c>
      <c r="G357" s="287">
        <f>MIN(I357:BC357)</f>
        <v>0.22</v>
      </c>
      <c r="H357" s="288">
        <f>MAX(I357:BC357)</f>
        <v>0.54</v>
      </c>
      <c r="I357" s="33">
        <f>0.02+(0.02*I350)</f>
        <v>0.22</v>
      </c>
      <c r="J357" s="35">
        <f t="shared" ref="J357:L357" si="340">0.02+(0.02*J350)</f>
        <v>0.32</v>
      </c>
      <c r="K357" s="35">
        <f t="shared" si="340"/>
        <v>0.44</v>
      </c>
      <c r="L357" s="36">
        <f t="shared" si="340"/>
        <v>0.54</v>
      </c>
      <c r="AO357" s="6"/>
      <c r="AP357" s="6"/>
      <c r="AQ357" s="6"/>
      <c r="AR357" s="6"/>
      <c r="AS357" s="6"/>
      <c r="AT357" s="6"/>
      <c r="DT357" s="6"/>
      <c r="DU357" s="6"/>
      <c r="DV357" s="6"/>
      <c r="DW357" s="6"/>
    </row>
    <row r="358" spans="1:127" s="12" customFormat="1" ht="15" hidden="1" customHeight="1" thickBot="1" x14ac:dyDescent="0.35">
      <c r="A358" s="1238"/>
      <c r="B358" s="1277" t="s">
        <v>180</v>
      </c>
      <c r="C358" s="1278"/>
      <c r="D358" s="1278"/>
      <c r="E358" s="304">
        <f>AVERAGE(I358:BC358)</f>
        <v>190</v>
      </c>
      <c r="F358" s="305">
        <f t="shared" si="339"/>
        <v>55</v>
      </c>
      <c r="G358" s="305">
        <f t="shared" ref="G358:G361" si="341">MIN(I358:BC358)</f>
        <v>110</v>
      </c>
      <c r="H358" s="306">
        <f t="shared" ref="H358:H361" si="342">MAX(I358:BC358)</f>
        <v>270</v>
      </c>
      <c r="I358" s="48">
        <f>10+(10*I350)</f>
        <v>110</v>
      </c>
      <c r="J358" s="49">
        <f t="shared" ref="J358:L358" si="343">10+(10*J350)</f>
        <v>160</v>
      </c>
      <c r="K358" s="49">
        <f t="shared" si="343"/>
        <v>220</v>
      </c>
      <c r="L358" s="50">
        <f t="shared" si="343"/>
        <v>270</v>
      </c>
      <c r="AO358" s="6"/>
      <c r="AP358" s="6"/>
      <c r="AQ358" s="6"/>
      <c r="AR358" s="6"/>
      <c r="AS358" s="6"/>
      <c r="AT358" s="6"/>
      <c r="DT358" s="6"/>
      <c r="DU358" s="6"/>
      <c r="DV358" s="6"/>
      <c r="DW358" s="6"/>
    </row>
    <row r="359" spans="1:127" ht="15" hidden="1" customHeight="1" x14ac:dyDescent="0.3">
      <c r="A359" s="1239" t="s">
        <v>90</v>
      </c>
      <c r="B359" s="1255" t="s">
        <v>181</v>
      </c>
      <c r="C359" s="1256"/>
      <c r="D359" s="285" t="s">
        <v>184</v>
      </c>
      <c r="E359" s="290">
        <f>AVERAGE(I359:BC359)</f>
        <v>1.1612499999999999</v>
      </c>
      <c r="F359" s="505">
        <f t="shared" si="339"/>
        <v>1.8750000000000155E-3</v>
      </c>
      <c r="G359" s="291">
        <f t="shared" si="341"/>
        <v>1.1587499999999999</v>
      </c>
      <c r="H359" s="292">
        <f t="shared" si="342"/>
        <v>1.165</v>
      </c>
      <c r="I359" s="17">
        <f>I345/0.8</f>
        <v>1.165</v>
      </c>
      <c r="J359" s="18">
        <f t="shared" ref="J359:L359" si="344">J345/0.8</f>
        <v>1.1587499999999999</v>
      </c>
      <c r="K359" s="18">
        <f t="shared" si="344"/>
        <v>1.1599999999999999</v>
      </c>
      <c r="L359" s="19">
        <f t="shared" si="344"/>
        <v>1.1612499999999999</v>
      </c>
      <c r="AO359" s="6"/>
      <c r="AP359" s="6"/>
      <c r="AQ359" s="6"/>
      <c r="AR359" s="6"/>
      <c r="AS359" s="6"/>
      <c r="AT359" s="6"/>
      <c r="DT359" s="6"/>
      <c r="DU359" s="6"/>
      <c r="DV359" s="6"/>
      <c r="DW359" s="6"/>
    </row>
    <row r="360" spans="1:127" ht="15" hidden="1" customHeight="1" x14ac:dyDescent="0.3">
      <c r="A360" s="1240"/>
      <c r="B360" s="1253" t="s">
        <v>89</v>
      </c>
      <c r="C360" s="1253"/>
      <c r="D360" s="298" t="s">
        <v>183</v>
      </c>
      <c r="E360" s="293">
        <f>AVERAGE(I360:BC360)</f>
        <v>2.9687208216619978</v>
      </c>
      <c r="F360" s="227">
        <f t="shared" si="339"/>
        <v>0.48436041083099923</v>
      </c>
      <c r="G360" s="289">
        <f t="shared" si="341"/>
        <v>2</v>
      </c>
      <c r="H360" s="294">
        <f t="shared" si="342"/>
        <v>3.5555555555555558</v>
      </c>
      <c r="I360" s="22">
        <f t="shared" ref="I360:L360" si="345">I357/I354</f>
        <v>2</v>
      </c>
      <c r="J360" s="23">
        <f t="shared" si="345"/>
        <v>3.5555555555555558</v>
      </c>
      <c r="K360" s="23">
        <f t="shared" si="345"/>
        <v>3.1428571428571428</v>
      </c>
      <c r="L360" s="24">
        <f t="shared" si="345"/>
        <v>3.1764705882352939</v>
      </c>
      <c r="AO360" s="6"/>
      <c r="AP360" s="6"/>
      <c r="AQ360" s="6"/>
      <c r="AR360" s="6"/>
      <c r="AS360" s="6"/>
      <c r="AT360" s="6"/>
      <c r="DT360" s="6"/>
      <c r="DU360" s="6"/>
      <c r="DV360" s="6"/>
      <c r="DW360" s="6"/>
    </row>
    <row r="361" spans="1:127" s="6" customFormat="1" ht="15" hidden="1" customHeight="1" thickBot="1" x14ac:dyDescent="0.35">
      <c r="A361" s="1241"/>
      <c r="B361" s="1254"/>
      <c r="C361" s="1254"/>
      <c r="D361" s="299" t="s">
        <v>182</v>
      </c>
      <c r="E361" s="295">
        <f>AVERAGE(I361:BC361)</f>
        <v>2.5406525067276089</v>
      </c>
      <c r="F361" s="219">
        <f t="shared" si="339"/>
        <v>0.11772760554183803</v>
      </c>
      <c r="G361" s="296">
        <f t="shared" si="341"/>
        <v>2.3913043478260869</v>
      </c>
      <c r="H361" s="297">
        <f t="shared" si="342"/>
        <v>2.7586206896551726</v>
      </c>
      <c r="I361" s="25">
        <f t="shared" ref="I361:L361" si="346">I358/I355</f>
        <v>2.3913043478260869</v>
      </c>
      <c r="J361" s="26">
        <f t="shared" si="346"/>
        <v>2.7586206896551726</v>
      </c>
      <c r="K361" s="26">
        <f t="shared" si="346"/>
        <v>2.558139534883721</v>
      </c>
      <c r="L361" s="27">
        <f t="shared" si="346"/>
        <v>2.4545454545454546</v>
      </c>
      <c r="M361"/>
      <c r="N361"/>
      <c r="O361"/>
      <c r="P361"/>
      <c r="Q361"/>
    </row>
    <row r="362" spans="1:127" s="173" customFormat="1" ht="30" hidden="1" customHeight="1" thickBot="1" x14ac:dyDescent="0.35">
      <c r="A362" s="564"/>
      <c r="AO362" s="6"/>
      <c r="AP362" s="6"/>
      <c r="AQ362" s="6"/>
      <c r="AR362" s="6"/>
      <c r="AS362" s="6"/>
      <c r="AT362" s="6"/>
      <c r="DT362" s="6"/>
      <c r="DU362" s="6"/>
      <c r="DV362" s="6"/>
      <c r="DW362" s="6"/>
    </row>
    <row r="363" spans="1:127" s="2" customFormat="1" ht="15" hidden="1" customHeight="1" thickBot="1" x14ac:dyDescent="0.35">
      <c r="A363" s="535" t="s">
        <v>177</v>
      </c>
      <c r="B363" s="274"/>
      <c r="C363" s="274"/>
      <c r="D363" s="871" t="s">
        <v>177</v>
      </c>
      <c r="E363" s="1274" t="s">
        <v>177</v>
      </c>
      <c r="F363" s="1275"/>
      <c r="G363" s="1275"/>
      <c r="H363" s="1276"/>
      <c r="I363" s="563" t="s">
        <v>177</v>
      </c>
      <c r="J363" s="1250" t="s">
        <v>177</v>
      </c>
      <c r="K363" s="1251"/>
      <c r="L363" s="1252"/>
      <c r="AO363" s="6"/>
      <c r="AP363" s="6"/>
      <c r="AQ363" s="6"/>
      <c r="AR363" s="6"/>
      <c r="AS363" s="6"/>
      <c r="AT363" s="6"/>
      <c r="DT363" s="6"/>
      <c r="DU363" s="6"/>
      <c r="DV363" s="6"/>
      <c r="DW363" s="6"/>
    </row>
    <row r="364" spans="1:127" s="6" customFormat="1" ht="40.049999999999997" hidden="1" customHeight="1" thickBot="1" x14ac:dyDescent="0.35">
      <c r="A364" s="1257">
        <f>COUNTA(I364:CA364)</f>
        <v>4</v>
      </c>
      <c r="B364" s="1258"/>
      <c r="C364" s="1259"/>
      <c r="D364" s="537" t="s">
        <v>0</v>
      </c>
      <c r="E364" s="247" t="s">
        <v>75</v>
      </c>
      <c r="F364" s="790" t="s">
        <v>546</v>
      </c>
      <c r="G364" s="192" t="s">
        <v>76</v>
      </c>
      <c r="H364" s="345" t="s">
        <v>77</v>
      </c>
      <c r="I364" s="872" t="s">
        <v>178</v>
      </c>
      <c r="J364" s="467" t="s">
        <v>213</v>
      </c>
      <c r="K364" s="10" t="s">
        <v>211</v>
      </c>
      <c r="L364" s="11" t="s">
        <v>212</v>
      </c>
      <c r="M364"/>
      <c r="N364"/>
      <c r="O364"/>
      <c r="P364"/>
      <c r="Q364"/>
    </row>
    <row r="365" spans="1:127" s="6" customFormat="1" ht="15" hidden="1" customHeight="1" thickBot="1" x14ac:dyDescent="0.35">
      <c r="A365" s="1260"/>
      <c r="B365" s="1261"/>
      <c r="C365" s="1262"/>
      <c r="D365" s="538" t="s">
        <v>97</v>
      </c>
      <c r="E365" s="1244" t="s">
        <v>547</v>
      </c>
      <c r="F365" s="1245"/>
      <c r="G365" s="1245"/>
      <c r="H365" s="1246"/>
      <c r="I365" s="1272" t="s">
        <v>34</v>
      </c>
      <c r="J365" s="1371" t="s">
        <v>34</v>
      </c>
      <c r="K365" s="1372"/>
      <c r="L365" s="1373"/>
      <c r="M365"/>
      <c r="N365"/>
      <c r="O365"/>
      <c r="P365"/>
      <c r="Q365"/>
    </row>
    <row r="366" spans="1:127" s="6" customFormat="1" ht="15" hidden="1" customHeight="1" thickBot="1" x14ac:dyDescent="0.35">
      <c r="A366" s="539" t="s">
        <v>147</v>
      </c>
      <c r="B366" s="275" t="s">
        <v>101</v>
      </c>
      <c r="C366" s="276" t="s">
        <v>2</v>
      </c>
      <c r="D366" s="540" t="s">
        <v>3</v>
      </c>
      <c r="E366" s="1247"/>
      <c r="F366" s="1248"/>
      <c r="G366" s="1248"/>
      <c r="H366" s="1249"/>
      <c r="I366" s="1273"/>
      <c r="J366" s="1374"/>
      <c r="K366" s="1375"/>
      <c r="L366" s="1376"/>
      <c r="M366"/>
      <c r="N366"/>
      <c r="O366"/>
      <c r="P366"/>
      <c r="Q366"/>
    </row>
    <row r="367" spans="1:127" s="6" customFormat="1" ht="15" hidden="1" customHeight="1" x14ac:dyDescent="0.35">
      <c r="A367" s="277" t="s">
        <v>48</v>
      </c>
      <c r="B367" s="278" t="s">
        <v>4</v>
      </c>
      <c r="C367" s="279" t="s">
        <v>156</v>
      </c>
      <c r="D367" s="541" t="s">
        <v>5</v>
      </c>
      <c r="E367" s="799">
        <f t="shared" ref="E367:E374" si="347">AVERAGE(I367:XY367)</f>
        <v>0.94924999999999993</v>
      </c>
      <c r="F367" s="800">
        <f>AVEDEV(I367:BY367)</f>
        <v>8.6249999999999938E-3</v>
      </c>
      <c r="G367" s="800">
        <f t="shared" ref="G367:G374" si="348">MIN(I367:XY367)</f>
        <v>0.93200000000000005</v>
      </c>
      <c r="H367" s="801">
        <f t="shared" ref="H367:H374" si="349">MAX(I367:XY367)</f>
        <v>0.95699999999999996</v>
      </c>
      <c r="I367" s="547">
        <v>0.93200000000000005</v>
      </c>
      <c r="J367" s="260">
        <v>0.95699999999999996</v>
      </c>
      <c r="K367" s="259">
        <v>0.95399999999999996</v>
      </c>
      <c r="L367" s="258">
        <v>0.95399999999999996</v>
      </c>
      <c r="M367"/>
      <c r="N367"/>
      <c r="O367"/>
      <c r="P367"/>
      <c r="Q367"/>
    </row>
    <row r="368" spans="1:127" s="6" customFormat="1" ht="15" hidden="1" customHeight="1" x14ac:dyDescent="0.35">
      <c r="A368" s="280" t="s">
        <v>49</v>
      </c>
      <c r="B368" s="281" t="s">
        <v>6</v>
      </c>
      <c r="C368" s="282" t="s">
        <v>156</v>
      </c>
      <c r="D368" s="542" t="s">
        <v>7</v>
      </c>
      <c r="E368" s="533">
        <f t="shared" si="347"/>
        <v>0.854325</v>
      </c>
      <c r="F368" s="166">
        <f t="shared" ref="F368:F374" si="350">AVEDEV(I368:BY368)</f>
        <v>7.7624999999999778E-3</v>
      </c>
      <c r="G368" s="166">
        <f t="shared" si="348"/>
        <v>0.8388000000000001</v>
      </c>
      <c r="H368" s="167">
        <f t="shared" si="349"/>
        <v>0.86129999999999995</v>
      </c>
      <c r="I368" s="548">
        <f>I367*0.9</f>
        <v>0.8388000000000001</v>
      </c>
      <c r="J368" s="64">
        <f t="shared" ref="J368:L368" si="351">J367*0.9</f>
        <v>0.86129999999999995</v>
      </c>
      <c r="K368" s="65">
        <f t="shared" si="351"/>
        <v>0.85860000000000003</v>
      </c>
      <c r="L368" s="66">
        <f t="shared" si="351"/>
        <v>0.85860000000000003</v>
      </c>
      <c r="M368"/>
      <c r="N368"/>
      <c r="O368"/>
      <c r="P368"/>
      <c r="Q368"/>
      <c r="AO368" s="173"/>
      <c r="AP368" s="173"/>
      <c r="AQ368" s="173"/>
      <c r="AR368" s="173"/>
      <c r="AS368" s="173"/>
      <c r="AT368" s="173"/>
      <c r="DT368" s="173"/>
      <c r="DU368" s="173"/>
      <c r="DV368" s="173"/>
      <c r="DW368" s="173"/>
    </row>
    <row r="369" spans="1:127" s="6" customFormat="1" ht="15" hidden="1" customHeight="1" x14ac:dyDescent="0.35">
      <c r="A369" s="280" t="s">
        <v>100</v>
      </c>
      <c r="B369" s="281" t="s">
        <v>39</v>
      </c>
      <c r="C369" s="282" t="s">
        <v>93</v>
      </c>
      <c r="D369" s="543" t="s">
        <v>55</v>
      </c>
      <c r="E369" s="318"/>
      <c r="F369" s="162"/>
      <c r="G369" s="162"/>
      <c r="H369" s="163"/>
      <c r="I369" s="549"/>
      <c r="J369" s="873"/>
      <c r="K369" s="443"/>
      <c r="L369" s="444"/>
      <c r="M369"/>
      <c r="N369"/>
      <c r="O369"/>
      <c r="P369"/>
      <c r="Q369"/>
      <c r="AO369" s="2"/>
      <c r="AP369" s="2"/>
      <c r="AQ369" s="2"/>
      <c r="AR369" s="2"/>
      <c r="AS369" s="2"/>
      <c r="AT369" s="2"/>
      <c r="DT369" s="2"/>
      <c r="DU369" s="2"/>
      <c r="DV369" s="2"/>
      <c r="DW369" s="2"/>
    </row>
    <row r="370" spans="1:127" s="6" customFormat="1" ht="15" hidden="1" customHeight="1" x14ac:dyDescent="0.35">
      <c r="A370" s="280" t="s">
        <v>9</v>
      </c>
      <c r="B370" s="281" t="s">
        <v>40</v>
      </c>
      <c r="C370" s="282" t="s">
        <v>94</v>
      </c>
      <c r="D370" s="544" t="s">
        <v>56</v>
      </c>
      <c r="E370" s="802"/>
      <c r="F370" s="803"/>
      <c r="G370" s="803"/>
      <c r="H370" s="804"/>
      <c r="I370" s="549"/>
      <c r="J370" s="802"/>
      <c r="K370" s="437"/>
      <c r="L370" s="435"/>
      <c r="M370"/>
      <c r="N370"/>
      <c r="O370"/>
      <c r="P370"/>
      <c r="Q370"/>
      <c r="AO370" s="7"/>
      <c r="AP370" s="7"/>
      <c r="AQ370" s="7"/>
      <c r="AR370" s="7"/>
      <c r="AS370" s="7"/>
      <c r="AT370" s="7"/>
      <c r="DT370" s="7"/>
      <c r="DU370" s="7"/>
      <c r="DV370" s="7"/>
      <c r="DW370" s="7"/>
    </row>
    <row r="371" spans="1:127" s="6" customFormat="1" ht="15" hidden="1" customHeight="1" x14ac:dyDescent="0.35">
      <c r="A371" s="280" t="s">
        <v>10</v>
      </c>
      <c r="B371" s="281" t="s">
        <v>41</v>
      </c>
      <c r="C371" s="282" t="s">
        <v>156</v>
      </c>
      <c r="D371" s="545" t="s">
        <v>152</v>
      </c>
      <c r="E371" s="318">
        <f t="shared" si="347"/>
        <v>1</v>
      </c>
      <c r="F371" s="162">
        <f t="shared" si="350"/>
        <v>0</v>
      </c>
      <c r="G371" s="805">
        <f t="shared" si="348"/>
        <v>1</v>
      </c>
      <c r="H371" s="806">
        <f t="shared" si="349"/>
        <v>1</v>
      </c>
      <c r="I371" s="550">
        <v>1</v>
      </c>
      <c r="J371" s="807">
        <v>1</v>
      </c>
      <c r="K371" s="439">
        <v>1</v>
      </c>
      <c r="L371" s="442">
        <v>1</v>
      </c>
      <c r="M371"/>
      <c r="N371"/>
      <c r="O371"/>
      <c r="P371"/>
      <c r="Q371"/>
      <c r="AO371" s="7"/>
      <c r="AP371" s="7"/>
      <c r="AQ371" s="7"/>
      <c r="AR371" s="7"/>
      <c r="AS371" s="7"/>
      <c r="AT371" s="7"/>
      <c r="DT371" s="7"/>
      <c r="DU371" s="7"/>
      <c r="DV371" s="7"/>
      <c r="DW371" s="7"/>
    </row>
    <row r="372" spans="1:127" s="9" customFormat="1" ht="15" hidden="1" customHeight="1" x14ac:dyDescent="0.35">
      <c r="A372" s="773" t="s">
        <v>50</v>
      </c>
      <c r="B372" s="281" t="s">
        <v>42</v>
      </c>
      <c r="C372" s="774" t="s">
        <v>95</v>
      </c>
      <c r="D372" s="775" t="s">
        <v>5</v>
      </c>
      <c r="E372" s="217">
        <f t="shared" si="347"/>
        <v>43.625</v>
      </c>
      <c r="F372" s="227">
        <f t="shared" si="350"/>
        <v>28.1875</v>
      </c>
      <c r="G372" s="227">
        <f t="shared" si="348"/>
        <v>14.5</v>
      </c>
      <c r="H372" s="228">
        <f t="shared" si="349"/>
        <v>100</v>
      </c>
      <c r="I372" s="874">
        <v>100</v>
      </c>
      <c r="J372" s="217">
        <v>14.5</v>
      </c>
      <c r="K372" s="755">
        <v>25</v>
      </c>
      <c r="L372" s="756">
        <v>35</v>
      </c>
      <c r="M372" s="8"/>
      <c r="N372" s="8"/>
      <c r="O372" s="8"/>
      <c r="P372" s="8"/>
      <c r="Q372" s="8"/>
      <c r="AO372" s="7"/>
      <c r="AP372" s="7"/>
      <c r="AQ372" s="7"/>
      <c r="AR372" s="7"/>
      <c r="AS372" s="7"/>
      <c r="AT372" s="7"/>
      <c r="DT372" s="7"/>
      <c r="DU372" s="7"/>
      <c r="DV372" s="7"/>
      <c r="DW372" s="7"/>
    </row>
    <row r="373" spans="1:127" s="6" customFormat="1" ht="15" hidden="1" customHeight="1" x14ac:dyDescent="0.35">
      <c r="A373" s="280" t="s">
        <v>51</v>
      </c>
      <c r="B373" s="281" t="s">
        <v>43</v>
      </c>
      <c r="C373" s="282" t="s">
        <v>95</v>
      </c>
      <c r="D373" s="543" t="s">
        <v>47</v>
      </c>
      <c r="E373" s="318">
        <f t="shared" si="347"/>
        <v>37.081249999999997</v>
      </c>
      <c r="F373" s="162">
        <f t="shared" si="350"/>
        <v>23.959374999999998</v>
      </c>
      <c r="G373" s="162">
        <f t="shared" si="348"/>
        <v>12.324999999999999</v>
      </c>
      <c r="H373" s="163">
        <f t="shared" si="349"/>
        <v>85</v>
      </c>
      <c r="I373" s="551">
        <f>0.85*I372</f>
        <v>85</v>
      </c>
      <c r="J373" s="132">
        <f>0.85*J372</f>
        <v>12.324999999999999</v>
      </c>
      <c r="K373" s="314">
        <f>0.85*K372</f>
        <v>21.25</v>
      </c>
      <c r="L373" s="86">
        <f>0.85*L372</f>
        <v>29.75</v>
      </c>
      <c r="M373"/>
      <c r="N373"/>
      <c r="O373"/>
      <c r="P373"/>
      <c r="Q373"/>
      <c r="AO373" s="7"/>
      <c r="AP373" s="7"/>
      <c r="AQ373" s="7"/>
      <c r="AR373" s="7"/>
      <c r="AS373" s="7"/>
      <c r="AT373" s="7"/>
      <c r="DT373" s="7"/>
      <c r="DU373" s="7"/>
      <c r="DV373" s="7"/>
      <c r="DW373" s="7"/>
    </row>
    <row r="374" spans="1:127" s="6" customFormat="1" ht="15" hidden="1" customHeight="1" x14ac:dyDescent="0.3">
      <c r="A374" s="280" t="s">
        <v>12</v>
      </c>
      <c r="B374" s="281" t="s">
        <v>11</v>
      </c>
      <c r="C374" s="282" t="s">
        <v>96</v>
      </c>
      <c r="D374" s="545"/>
      <c r="E374" s="807">
        <f t="shared" si="347"/>
        <v>20</v>
      </c>
      <c r="F374" s="162">
        <f t="shared" si="350"/>
        <v>0</v>
      </c>
      <c r="G374" s="805">
        <f t="shared" si="348"/>
        <v>20</v>
      </c>
      <c r="H374" s="806">
        <f t="shared" si="349"/>
        <v>20</v>
      </c>
      <c r="I374" s="550"/>
      <c r="J374" s="807">
        <v>20</v>
      </c>
      <c r="K374" s="439">
        <v>20</v>
      </c>
      <c r="L374" s="420">
        <v>20</v>
      </c>
      <c r="M374"/>
      <c r="N374"/>
      <c r="O374"/>
      <c r="P374"/>
      <c r="Q374"/>
      <c r="AO374" s="7"/>
      <c r="AP374" s="7"/>
      <c r="AQ374" s="7"/>
      <c r="AR374" s="7"/>
      <c r="AS374" s="7"/>
      <c r="AT374" s="7"/>
      <c r="DT374" s="7"/>
      <c r="DU374" s="7"/>
      <c r="DV374" s="7"/>
      <c r="DW374" s="7"/>
    </row>
    <row r="375" spans="1:127" s="6" customFormat="1" ht="15" hidden="1" customHeight="1" x14ac:dyDescent="0.35">
      <c r="A375" s="280" t="s">
        <v>54</v>
      </c>
      <c r="B375" s="281" t="s">
        <v>44</v>
      </c>
      <c r="C375" s="282" t="s">
        <v>107</v>
      </c>
      <c r="D375" s="543" t="s">
        <v>145</v>
      </c>
      <c r="E375" s="533"/>
      <c r="F375" s="166"/>
      <c r="G375" s="166"/>
      <c r="H375" s="167"/>
      <c r="I375" s="550"/>
      <c r="J375" s="318"/>
      <c r="K375" s="440"/>
      <c r="L375" s="441"/>
      <c r="M375"/>
      <c r="N375"/>
      <c r="O375"/>
      <c r="P375"/>
      <c r="Q375"/>
      <c r="AO375" s="7"/>
      <c r="AP375" s="7"/>
      <c r="AQ375" s="7"/>
      <c r="AR375" s="7"/>
      <c r="AS375" s="7"/>
      <c r="AT375" s="7"/>
      <c r="DT375" s="7"/>
      <c r="DU375" s="7"/>
      <c r="DV375" s="7"/>
      <c r="DW375" s="7"/>
    </row>
    <row r="376" spans="1:127" s="6" customFormat="1" ht="15" hidden="1" customHeight="1" x14ac:dyDescent="0.35">
      <c r="A376" s="280" t="s">
        <v>99</v>
      </c>
      <c r="B376" s="281" t="s">
        <v>45</v>
      </c>
      <c r="C376" s="282" t="s">
        <v>93</v>
      </c>
      <c r="D376" s="543" t="s">
        <v>15</v>
      </c>
      <c r="E376" s="533"/>
      <c r="F376" s="166"/>
      <c r="G376" s="166"/>
      <c r="H376" s="167"/>
      <c r="I376" s="548"/>
      <c r="J376" s="318"/>
      <c r="K376" s="436"/>
      <c r="L376" s="442"/>
      <c r="M376"/>
      <c r="N376"/>
      <c r="O376"/>
      <c r="P376"/>
      <c r="Q376"/>
      <c r="AO376" s="7"/>
      <c r="AP376" s="7"/>
      <c r="AQ376" s="7"/>
      <c r="AR376" s="7"/>
      <c r="AS376" s="7"/>
      <c r="AT376" s="7"/>
      <c r="DT376" s="7"/>
      <c r="DU376" s="7"/>
      <c r="DV376" s="7"/>
      <c r="DW376" s="7"/>
    </row>
    <row r="377" spans="1:127" s="6" customFormat="1" ht="15" hidden="1" customHeight="1" x14ac:dyDescent="0.35">
      <c r="A377" s="280" t="s">
        <v>16</v>
      </c>
      <c r="B377" s="281" t="s">
        <v>46</v>
      </c>
      <c r="C377" s="282" t="s">
        <v>92</v>
      </c>
      <c r="D377" s="543" t="s">
        <v>5</v>
      </c>
      <c r="E377" s="807">
        <f>AVERAGE(I377:XY377)</f>
        <v>85.5</v>
      </c>
      <c r="F377" s="805">
        <f t="shared" ref="F377" si="352">AVEDEV(I377:BY377)</f>
        <v>62.25</v>
      </c>
      <c r="G377" s="805">
        <f t="shared" ref="G377" si="353">MIN(I377:XY377)</f>
        <v>38</v>
      </c>
      <c r="H377" s="806">
        <f t="shared" ref="H377" si="354">MAX(I377:XY377)</f>
        <v>210</v>
      </c>
      <c r="I377" s="875">
        <v>210</v>
      </c>
      <c r="J377" s="876">
        <v>38</v>
      </c>
      <c r="K377" s="429">
        <v>47</v>
      </c>
      <c r="L377" s="432">
        <v>47</v>
      </c>
      <c r="M377"/>
      <c r="N377"/>
      <c r="O377"/>
      <c r="P377"/>
      <c r="Q377"/>
      <c r="AO377" s="7"/>
      <c r="AP377" s="7"/>
      <c r="AQ377" s="7"/>
      <c r="AR377" s="7"/>
      <c r="AS377" s="7"/>
      <c r="AT377" s="7"/>
      <c r="DT377" s="7"/>
      <c r="DU377" s="7"/>
      <c r="DV377" s="7"/>
      <c r="DW377" s="7"/>
    </row>
    <row r="378" spans="1:127" s="6" customFormat="1" ht="30" hidden="1" customHeight="1" thickBot="1" x14ac:dyDescent="0.35">
      <c r="A378" s="186" t="s">
        <v>154</v>
      </c>
      <c r="B378" s="283"/>
      <c r="C378" s="284" t="s">
        <v>92</v>
      </c>
      <c r="D378" s="546"/>
      <c r="E378" s="430"/>
      <c r="F378" s="798"/>
      <c r="G378" s="431"/>
      <c r="H378" s="433"/>
      <c r="I378" s="552" t="s">
        <v>17</v>
      </c>
      <c r="J378" s="1368" t="s">
        <v>153</v>
      </c>
      <c r="K378" s="1369"/>
      <c r="L378" s="1370"/>
      <c r="M378"/>
      <c r="N378"/>
      <c r="O378"/>
      <c r="P378"/>
      <c r="Q378"/>
      <c r="AO378" s="753"/>
      <c r="AP378" s="753"/>
      <c r="AQ378" s="753"/>
      <c r="AR378" s="753"/>
      <c r="AS378" s="753"/>
      <c r="AT378" s="753"/>
      <c r="DT378" s="753"/>
      <c r="DU378" s="753"/>
      <c r="DV378" s="753"/>
      <c r="DW378" s="753"/>
    </row>
    <row r="379" spans="1:127" s="6" customFormat="1" ht="15" hidden="1" customHeight="1" x14ac:dyDescent="0.3">
      <c r="A379" s="1237" t="s">
        <v>103</v>
      </c>
      <c r="B379" s="1242" t="s">
        <v>179</v>
      </c>
      <c r="C379" s="1243"/>
      <c r="D379" s="1243"/>
      <c r="E379" s="286"/>
      <c r="F379" s="214"/>
      <c r="G379" s="287"/>
      <c r="H379" s="288"/>
      <c r="I379" s="300"/>
      <c r="J379" s="273"/>
      <c r="K379" s="273"/>
      <c r="L379" s="273"/>
      <c r="M379"/>
      <c r="N379"/>
      <c r="O379"/>
      <c r="P379"/>
      <c r="Q379"/>
      <c r="AO379" s="7"/>
      <c r="AP379" s="7"/>
      <c r="AQ379" s="7"/>
      <c r="AR379" s="7"/>
      <c r="AS379" s="7"/>
      <c r="AT379" s="7"/>
      <c r="DT379" s="7"/>
      <c r="DU379" s="7"/>
      <c r="DV379" s="7"/>
      <c r="DW379" s="7"/>
    </row>
    <row r="380" spans="1:127" s="6" customFormat="1" ht="15" hidden="1" customHeight="1" thickBot="1" x14ac:dyDescent="0.35">
      <c r="A380" s="1238"/>
      <c r="B380" s="1277" t="s">
        <v>180</v>
      </c>
      <c r="C380" s="1278"/>
      <c r="D380" s="1278"/>
      <c r="E380" s="304">
        <f>AVERAGE(I380:BC380)</f>
        <v>1010</v>
      </c>
      <c r="F380" s="305">
        <f t="shared" ref="F380:F383" si="355">AVEDEV(I380:BY380)</f>
        <v>0</v>
      </c>
      <c r="G380" s="305">
        <f t="shared" ref="G380:G383" si="356">MIN(I380:BC380)</f>
        <v>1010</v>
      </c>
      <c r="H380" s="306">
        <f t="shared" ref="H380:H383" si="357">MAX(I380:BC380)</f>
        <v>1010</v>
      </c>
      <c r="I380" s="119">
        <f>10+(10*I372)</f>
        <v>1010</v>
      </c>
      <c r="J380" s="273"/>
      <c r="K380" s="273"/>
      <c r="L380" s="273"/>
      <c r="M380"/>
      <c r="N380"/>
      <c r="O380"/>
      <c r="P380"/>
      <c r="Q380"/>
      <c r="AO380" s="7"/>
      <c r="AP380" s="7"/>
      <c r="AQ380" s="7"/>
      <c r="AR380" s="7"/>
      <c r="AS380" s="7"/>
      <c r="AT380" s="7"/>
      <c r="DT380" s="7"/>
      <c r="DU380" s="7"/>
      <c r="DV380" s="7"/>
      <c r="DW380" s="7"/>
    </row>
    <row r="381" spans="1:127" s="6" customFormat="1" ht="15" hidden="1" customHeight="1" x14ac:dyDescent="0.3">
      <c r="A381" s="1239" t="s">
        <v>90</v>
      </c>
      <c r="B381" s="1255" t="s">
        <v>181</v>
      </c>
      <c r="C381" s="1256"/>
      <c r="D381" s="285" t="s">
        <v>184</v>
      </c>
      <c r="E381" s="290">
        <f>AVERAGE(I381:BC381)</f>
        <v>1.165</v>
      </c>
      <c r="F381" s="505">
        <f t="shared" si="355"/>
        <v>0</v>
      </c>
      <c r="G381" s="291">
        <f t="shared" si="356"/>
        <v>1.165</v>
      </c>
      <c r="H381" s="292">
        <f t="shared" si="357"/>
        <v>1.165</v>
      </c>
      <c r="I381" s="301">
        <f>I367/0.8</f>
        <v>1.165</v>
      </c>
      <c r="J381" s="273"/>
      <c r="K381" s="273"/>
      <c r="L381" s="273"/>
      <c r="M381"/>
      <c r="N381"/>
      <c r="O381"/>
      <c r="P381"/>
      <c r="Q381"/>
      <c r="AO381" s="7"/>
      <c r="AP381" s="7"/>
      <c r="AQ381" s="7"/>
      <c r="AR381" s="7"/>
      <c r="AS381" s="7"/>
      <c r="AT381" s="7"/>
      <c r="DT381" s="7"/>
      <c r="DU381" s="7"/>
      <c r="DV381" s="7"/>
      <c r="DW381" s="7"/>
    </row>
    <row r="382" spans="1:127" s="6" customFormat="1" ht="15" hidden="1" customHeight="1" x14ac:dyDescent="0.3">
      <c r="A382" s="1240"/>
      <c r="B382" s="1253" t="s">
        <v>89</v>
      </c>
      <c r="C382" s="1253"/>
      <c r="D382" s="298" t="s">
        <v>183</v>
      </c>
      <c r="E382" s="293"/>
      <c r="F382" s="227"/>
      <c r="G382" s="289"/>
      <c r="H382" s="294"/>
      <c r="I382" s="302"/>
      <c r="J382" s="273"/>
      <c r="K382" s="273"/>
      <c r="L382" s="273"/>
      <c r="M382"/>
      <c r="N382"/>
      <c r="O382"/>
      <c r="P382"/>
      <c r="Q382"/>
      <c r="AO382" s="7"/>
      <c r="AP382" s="7"/>
      <c r="AQ382" s="7"/>
      <c r="AR382" s="7"/>
      <c r="AS382" s="7"/>
      <c r="AT382" s="7"/>
      <c r="DT382" s="7"/>
      <c r="DU382" s="7"/>
      <c r="DV382" s="7"/>
      <c r="DW382" s="7"/>
    </row>
    <row r="383" spans="1:127" s="6" customFormat="1" ht="15" hidden="1" customHeight="1" thickBot="1" x14ac:dyDescent="0.35">
      <c r="A383" s="1241"/>
      <c r="B383" s="1254"/>
      <c r="C383" s="1254"/>
      <c r="D383" s="299" t="s">
        <v>182</v>
      </c>
      <c r="E383" s="295">
        <f>AVERAGE(I383:BC383)</f>
        <v>4.8095238095238093</v>
      </c>
      <c r="F383" s="219">
        <f t="shared" si="355"/>
        <v>0</v>
      </c>
      <c r="G383" s="296">
        <f t="shared" si="356"/>
        <v>4.8095238095238093</v>
      </c>
      <c r="H383" s="297">
        <f t="shared" si="357"/>
        <v>4.8095238095238093</v>
      </c>
      <c r="I383" s="303">
        <f t="shared" ref="I383" si="358">I380/I377</f>
        <v>4.8095238095238093</v>
      </c>
      <c r="J383" s="273"/>
      <c r="K383" s="273"/>
      <c r="L383" s="273"/>
      <c r="M383"/>
      <c r="N383"/>
      <c r="O383"/>
      <c r="P383"/>
      <c r="Q383"/>
      <c r="AO383" s="7"/>
      <c r="AP383" s="7"/>
      <c r="AQ383" s="7"/>
      <c r="AR383" s="7"/>
      <c r="AS383" s="7"/>
      <c r="AT383" s="7"/>
      <c r="DT383" s="7"/>
      <c r="DU383" s="7"/>
      <c r="DV383" s="7"/>
      <c r="DW383" s="7"/>
    </row>
    <row r="384" spans="1:127" s="173" customFormat="1" ht="30" customHeight="1" thickBot="1" x14ac:dyDescent="0.35">
      <c r="A384" s="564"/>
      <c r="AO384" s="7"/>
      <c r="AP384" s="7"/>
      <c r="AQ384" s="7"/>
      <c r="AR384" s="7"/>
      <c r="AS384" s="7"/>
      <c r="AT384" s="7"/>
      <c r="DT384" s="7"/>
      <c r="DU384" s="7"/>
      <c r="DV384" s="7"/>
      <c r="DW384" s="7"/>
    </row>
    <row r="385" spans="1:127" s="2" customFormat="1" ht="15" customHeight="1" thickBot="1" x14ac:dyDescent="0.35">
      <c r="A385" s="535" t="s">
        <v>38</v>
      </c>
      <c r="B385" s="254"/>
      <c r="C385" s="254"/>
      <c r="D385" s="563" t="s">
        <v>38</v>
      </c>
      <c r="E385" s="1250" t="s">
        <v>38</v>
      </c>
      <c r="F385" s="1251"/>
      <c r="G385" s="1251"/>
      <c r="H385" s="1252"/>
      <c r="I385" s="1191" t="s">
        <v>38</v>
      </c>
      <c r="J385" s="1192"/>
      <c r="K385" s="1192"/>
      <c r="L385" s="1192"/>
      <c r="M385" s="1192"/>
      <c r="N385" s="1192"/>
      <c r="O385" s="1192"/>
      <c r="P385" s="1192"/>
      <c r="Q385" s="1192"/>
      <c r="R385" s="1192"/>
      <c r="S385" s="1192"/>
      <c r="T385" s="1193"/>
      <c r="U385" s="1250" t="s">
        <v>38</v>
      </c>
      <c r="V385" s="1251"/>
      <c r="W385" s="1251"/>
      <c r="X385" s="1251"/>
      <c r="Y385" s="1252"/>
      <c r="AO385" s="7"/>
      <c r="AP385" s="7"/>
      <c r="AQ385" s="7"/>
      <c r="AR385" s="7"/>
      <c r="AS385" s="7"/>
      <c r="AT385" s="7"/>
      <c r="DT385" s="7"/>
      <c r="DU385" s="7"/>
      <c r="DV385" s="7"/>
      <c r="DW385" s="7"/>
    </row>
    <row r="386" spans="1:127" s="7" customFormat="1" ht="40.049999999999997" customHeight="1" thickBot="1" x14ac:dyDescent="0.35">
      <c r="A386" s="1257">
        <f>COUNTA(I386:CA386)</f>
        <v>17</v>
      </c>
      <c r="B386" s="1258"/>
      <c r="C386" s="1259"/>
      <c r="D386" s="529" t="s">
        <v>0</v>
      </c>
      <c r="E386" s="247" t="s">
        <v>75</v>
      </c>
      <c r="F386" s="790" t="s">
        <v>546</v>
      </c>
      <c r="G386" s="192" t="s">
        <v>76</v>
      </c>
      <c r="H386" s="345" t="s">
        <v>77</v>
      </c>
      <c r="I386" s="467" t="s">
        <v>215</v>
      </c>
      <c r="J386" s="10" t="s">
        <v>216</v>
      </c>
      <c r="K386" s="10" t="s">
        <v>217</v>
      </c>
      <c r="L386" s="10" t="s">
        <v>218</v>
      </c>
      <c r="M386" s="10" t="s">
        <v>219</v>
      </c>
      <c r="N386" s="10" t="s">
        <v>220</v>
      </c>
      <c r="O386" s="10" t="s">
        <v>221</v>
      </c>
      <c r="P386" s="10" t="s">
        <v>222</v>
      </c>
      <c r="Q386" s="10" t="s">
        <v>223</v>
      </c>
      <c r="R386" s="10" t="s">
        <v>224</v>
      </c>
      <c r="S386" s="10" t="s">
        <v>225</v>
      </c>
      <c r="T386" s="11" t="s">
        <v>226</v>
      </c>
      <c r="U386" s="467" t="s">
        <v>227</v>
      </c>
      <c r="V386" s="466" t="s">
        <v>228</v>
      </c>
      <c r="W386" s="466" t="s">
        <v>229</v>
      </c>
      <c r="X386" s="466" t="s">
        <v>230</v>
      </c>
      <c r="Y386" s="465" t="s">
        <v>231</v>
      </c>
    </row>
    <row r="387" spans="1:127" s="7" customFormat="1" ht="15" customHeight="1" thickBot="1" x14ac:dyDescent="0.35">
      <c r="A387" s="1260"/>
      <c r="B387" s="1261"/>
      <c r="C387" s="1262"/>
      <c r="D387" s="102" t="s">
        <v>97</v>
      </c>
      <c r="E387" s="1244" t="s">
        <v>547</v>
      </c>
      <c r="F387" s="1245"/>
      <c r="G387" s="1245"/>
      <c r="H387" s="1246"/>
      <c r="I387" s="1197" t="s">
        <v>34</v>
      </c>
      <c r="J387" s="1198"/>
      <c r="K387" s="1198"/>
      <c r="L387" s="1198"/>
      <c r="M387" s="1198"/>
      <c r="N387" s="1198"/>
      <c r="O387" s="1198"/>
      <c r="P387" s="1198"/>
      <c r="Q387" s="1198"/>
      <c r="R387" s="1198"/>
      <c r="S387" s="1198"/>
      <c r="T387" s="1199"/>
      <c r="U387" s="1371" t="s">
        <v>34</v>
      </c>
      <c r="V387" s="1372"/>
      <c r="W387" s="1372"/>
      <c r="X387" s="1372"/>
      <c r="Y387" s="1373"/>
      <c r="AO387"/>
      <c r="AP387"/>
      <c r="AQ387"/>
      <c r="AR387"/>
      <c r="AS387"/>
      <c r="AT387"/>
      <c r="DT387"/>
      <c r="DU387"/>
      <c r="DV387"/>
      <c r="DW387"/>
    </row>
    <row r="388" spans="1:127" s="7" customFormat="1" ht="15" customHeight="1" thickBot="1" x14ac:dyDescent="0.35">
      <c r="A388" s="104" t="s">
        <v>53</v>
      </c>
      <c r="B388" s="192" t="s">
        <v>146</v>
      </c>
      <c r="C388" s="193" t="s">
        <v>2</v>
      </c>
      <c r="D388" s="212" t="s">
        <v>3</v>
      </c>
      <c r="E388" s="1247"/>
      <c r="F388" s="1248"/>
      <c r="G388" s="1248"/>
      <c r="H388" s="1249"/>
      <c r="I388" s="1200"/>
      <c r="J388" s="1201"/>
      <c r="K388" s="1201"/>
      <c r="L388" s="1201"/>
      <c r="M388" s="1201"/>
      <c r="N388" s="1201"/>
      <c r="O388" s="1201"/>
      <c r="P388" s="1201"/>
      <c r="Q388" s="1201"/>
      <c r="R388" s="1201"/>
      <c r="S388" s="1201"/>
      <c r="T388" s="1202"/>
      <c r="U388" s="1404"/>
      <c r="V388" s="1405"/>
      <c r="W388" s="1405"/>
      <c r="X388" s="1405"/>
      <c r="Y388" s="1406"/>
      <c r="AO388"/>
      <c r="AP388"/>
      <c r="AQ388"/>
      <c r="AR388"/>
      <c r="AS388"/>
      <c r="AT388"/>
      <c r="DT388"/>
      <c r="DU388"/>
      <c r="DV388"/>
      <c r="DW388"/>
    </row>
    <row r="389" spans="1:127" s="7" customFormat="1" ht="15" customHeight="1" x14ac:dyDescent="0.3">
      <c r="A389" s="194" t="s">
        <v>48</v>
      </c>
      <c r="B389" s="195" t="s">
        <v>4</v>
      </c>
      <c r="C389" s="191" t="s">
        <v>156</v>
      </c>
      <c r="D389" s="196" t="s">
        <v>5</v>
      </c>
      <c r="E389" s="799">
        <f t="shared" ref="E389:E396" si="359">AVERAGE(I389:XY389)</f>
        <v>0.94723529411764695</v>
      </c>
      <c r="F389" s="800">
        <f>AVEDEV(I389:BY389)</f>
        <v>6.2214532871972279E-3</v>
      </c>
      <c r="G389" s="800">
        <f t="shared" ref="G389:G396" si="360">MIN(I389:XY389)</f>
        <v>0.93</v>
      </c>
      <c r="H389" s="801">
        <f t="shared" ref="H389:H396" si="361">MAX(I389:XY389)</f>
        <v>0.96</v>
      </c>
      <c r="I389" s="449">
        <v>0.95299999999999996</v>
      </c>
      <c r="J389" s="512">
        <v>0.95099999999999996</v>
      </c>
      <c r="K389" s="512">
        <v>0.94699999999999995</v>
      </c>
      <c r="L389" s="512">
        <v>0.94799999999999995</v>
      </c>
      <c r="M389" s="512">
        <v>0.94899999999999995</v>
      </c>
      <c r="N389" s="450">
        <v>0.95</v>
      </c>
      <c r="O389" s="512">
        <v>0.95099999999999996</v>
      </c>
      <c r="P389" s="451">
        <v>0.93300000000000005</v>
      </c>
      <c r="Q389" s="451">
        <v>0.94399999999999995</v>
      </c>
      <c r="R389" s="451">
        <v>0.95599999999999996</v>
      </c>
      <c r="S389" s="451">
        <v>0.96</v>
      </c>
      <c r="T389" s="462">
        <v>0.96</v>
      </c>
      <c r="U389" s="461">
        <v>0.93</v>
      </c>
      <c r="V389" s="451">
        <v>0.94399999999999995</v>
      </c>
      <c r="W389" s="451">
        <v>0.94299999999999995</v>
      </c>
      <c r="X389" s="451">
        <v>0.94199999999999995</v>
      </c>
      <c r="Y389" s="462">
        <v>0.94199999999999995</v>
      </c>
      <c r="AO389" s="6"/>
      <c r="AP389" s="6"/>
      <c r="AQ389" s="6"/>
      <c r="AR389" s="6"/>
      <c r="AS389" s="6"/>
      <c r="AT389" s="6"/>
      <c r="DT389" s="6"/>
      <c r="DU389" s="6"/>
      <c r="DV389" s="6"/>
      <c r="DW389" s="6"/>
    </row>
    <row r="390" spans="1:127" s="7" customFormat="1" ht="15" customHeight="1" x14ac:dyDescent="0.3">
      <c r="A390" s="185" t="s">
        <v>49</v>
      </c>
      <c r="B390" s="184" t="s">
        <v>6</v>
      </c>
      <c r="C390" s="188" t="s">
        <v>156</v>
      </c>
      <c r="D390" s="197" t="s">
        <v>7</v>
      </c>
      <c r="E390" s="533">
        <f t="shared" si="359"/>
        <v>0.8525117647058823</v>
      </c>
      <c r="F390" s="166">
        <f t="shared" ref="F390:F396" si="362">AVEDEV(I390:BY390)</f>
        <v>5.5993079584774914E-3</v>
      </c>
      <c r="G390" s="166">
        <f t="shared" si="360"/>
        <v>0.83700000000000008</v>
      </c>
      <c r="H390" s="167">
        <f t="shared" si="361"/>
        <v>0.86399999999999999</v>
      </c>
      <c r="I390" s="452">
        <v>0.85770000000000002</v>
      </c>
      <c r="J390" s="446">
        <v>0.85589999999999999</v>
      </c>
      <c r="K390" s="446">
        <v>0.85229999999999995</v>
      </c>
      <c r="L390" s="446">
        <v>0.85319999999999996</v>
      </c>
      <c r="M390" s="446">
        <v>0.85409999999999997</v>
      </c>
      <c r="N390" s="446">
        <v>0.85499999999999998</v>
      </c>
      <c r="O390" s="446">
        <v>0.85589999999999999</v>
      </c>
      <c r="P390" s="445">
        <v>0.83970000000000011</v>
      </c>
      <c r="Q390" s="445">
        <v>0.84960000000000002</v>
      </c>
      <c r="R390" s="445">
        <v>0.86039999999999994</v>
      </c>
      <c r="S390" s="445">
        <v>0.86399999999999999</v>
      </c>
      <c r="T390" s="453">
        <v>0.86399999999999999</v>
      </c>
      <c r="U390" s="463">
        <v>0.83700000000000008</v>
      </c>
      <c r="V390" s="445">
        <v>0.84960000000000002</v>
      </c>
      <c r="W390" s="445">
        <v>0.84870000000000001</v>
      </c>
      <c r="X390" s="445">
        <v>0.8478</v>
      </c>
      <c r="Y390" s="453">
        <v>0.8478</v>
      </c>
      <c r="AO390" s="173"/>
      <c r="AP390" s="173"/>
      <c r="AQ390" s="173"/>
      <c r="AR390" s="173"/>
      <c r="AS390" s="173"/>
      <c r="AT390" s="173"/>
      <c r="DT390" s="173"/>
      <c r="DU390" s="173"/>
      <c r="DV390" s="173"/>
      <c r="DW390" s="173"/>
    </row>
    <row r="391" spans="1:127" s="7" customFormat="1" ht="15" customHeight="1" x14ac:dyDescent="0.3">
      <c r="A391" s="185" t="s">
        <v>100</v>
      </c>
      <c r="B391" s="184" t="s">
        <v>39</v>
      </c>
      <c r="C391" s="188" t="s">
        <v>93</v>
      </c>
      <c r="D391" s="198" t="s">
        <v>55</v>
      </c>
      <c r="E391" s="318">
        <f t="shared" si="359"/>
        <v>47.170588235294119</v>
      </c>
      <c r="F391" s="162">
        <f t="shared" si="362"/>
        <v>29.466435986159169</v>
      </c>
      <c r="G391" s="162">
        <f t="shared" si="360"/>
        <v>3.6</v>
      </c>
      <c r="H391" s="163">
        <f t="shared" si="361"/>
        <v>90.9</v>
      </c>
      <c r="I391" s="514">
        <v>3.6</v>
      </c>
      <c r="J391" s="511">
        <v>5.4</v>
      </c>
      <c r="K391" s="511">
        <v>8.1</v>
      </c>
      <c r="L391" s="511">
        <v>10.8</v>
      </c>
      <c r="M391" s="511">
        <v>14.4</v>
      </c>
      <c r="N391" s="511">
        <v>18</v>
      </c>
      <c r="O391" s="511">
        <v>21.6</v>
      </c>
      <c r="P391" s="511">
        <v>54</v>
      </c>
      <c r="Q391" s="511">
        <v>63</v>
      </c>
      <c r="R391" s="511">
        <v>72</v>
      </c>
      <c r="S391" s="511">
        <v>89.100000000000009</v>
      </c>
      <c r="T391" s="513">
        <v>90.9</v>
      </c>
      <c r="U391" s="464">
        <v>45</v>
      </c>
      <c r="V391" s="447">
        <v>54</v>
      </c>
      <c r="W391" s="447">
        <v>72</v>
      </c>
      <c r="X391" s="447">
        <v>89.100000000000009</v>
      </c>
      <c r="Y391" s="454">
        <v>90.9</v>
      </c>
      <c r="AO391" s="620"/>
      <c r="AP391" s="620"/>
      <c r="AQ391" s="620"/>
      <c r="AR391" s="620"/>
      <c r="AS391" s="620"/>
      <c r="AT391" s="620"/>
      <c r="DT391" s="620"/>
      <c r="DU391" s="620"/>
      <c r="DV391" s="620"/>
      <c r="DW391" s="620"/>
    </row>
    <row r="392" spans="1:127" s="7" customFormat="1" ht="15" customHeight="1" x14ac:dyDescent="0.35">
      <c r="A392" s="185" t="s">
        <v>9</v>
      </c>
      <c r="B392" s="184" t="s">
        <v>40</v>
      </c>
      <c r="C392" s="188" t="s">
        <v>94</v>
      </c>
      <c r="D392" s="199" t="s">
        <v>56</v>
      </c>
      <c r="E392" s="802">
        <f t="shared" si="359"/>
        <v>0.71470588235294141</v>
      </c>
      <c r="F392" s="803">
        <f t="shared" si="362"/>
        <v>0.21799307958477504</v>
      </c>
      <c r="G392" s="803">
        <f t="shared" si="360"/>
        <v>0.44999999999999996</v>
      </c>
      <c r="H392" s="804">
        <f t="shared" si="361"/>
        <v>0.90000000000000013</v>
      </c>
      <c r="I392" s="460">
        <f t="shared" ref="I392:T392" si="363">I391/I394</f>
        <v>0.45</v>
      </c>
      <c r="J392" s="458">
        <f t="shared" si="363"/>
        <v>0.45</v>
      </c>
      <c r="K392" s="458">
        <f t="shared" si="363"/>
        <v>0.44999999999999996</v>
      </c>
      <c r="L392" s="458">
        <f t="shared" si="363"/>
        <v>0.45</v>
      </c>
      <c r="M392" s="458">
        <f t="shared" si="363"/>
        <v>0.45</v>
      </c>
      <c r="N392" s="458">
        <f t="shared" si="363"/>
        <v>0.45</v>
      </c>
      <c r="O392" s="458">
        <f t="shared" si="363"/>
        <v>0.45</v>
      </c>
      <c r="P392" s="458">
        <f t="shared" si="363"/>
        <v>0.9</v>
      </c>
      <c r="Q392" s="458">
        <f t="shared" si="363"/>
        <v>0.9</v>
      </c>
      <c r="R392" s="458">
        <f t="shared" si="363"/>
        <v>0.9</v>
      </c>
      <c r="S392" s="458">
        <f t="shared" si="363"/>
        <v>0.90000000000000013</v>
      </c>
      <c r="T392" s="459">
        <f t="shared" si="363"/>
        <v>0.9</v>
      </c>
      <c r="U392" s="464">
        <f>U391/U394</f>
        <v>0.9</v>
      </c>
      <c r="V392" s="447">
        <f t="shared" ref="V392:Y392" si="364">V391/V394</f>
        <v>0.9</v>
      </c>
      <c r="W392" s="447">
        <f t="shared" si="364"/>
        <v>0.9</v>
      </c>
      <c r="X392" s="447">
        <f t="shared" si="364"/>
        <v>0.90000000000000013</v>
      </c>
      <c r="Y392" s="454">
        <f t="shared" si="364"/>
        <v>0.9</v>
      </c>
    </row>
    <row r="393" spans="1:127" s="7" customFormat="1" ht="15" customHeight="1" x14ac:dyDescent="0.3">
      <c r="A393" s="185" t="s">
        <v>10</v>
      </c>
      <c r="B393" s="184" t="s">
        <v>41</v>
      </c>
      <c r="C393" s="188" t="s">
        <v>156</v>
      </c>
      <c r="D393" s="200" t="s">
        <v>152</v>
      </c>
      <c r="E393" s="318">
        <f t="shared" si="359"/>
        <v>1</v>
      </c>
      <c r="F393" s="162">
        <f t="shared" si="362"/>
        <v>0</v>
      </c>
      <c r="G393" s="805">
        <f t="shared" si="360"/>
        <v>1</v>
      </c>
      <c r="H393" s="806">
        <f t="shared" si="361"/>
        <v>1</v>
      </c>
      <c r="I393" s="514">
        <v>1</v>
      </c>
      <c r="J393" s="511">
        <v>1</v>
      </c>
      <c r="K393" s="511">
        <v>1</v>
      </c>
      <c r="L393" s="511">
        <v>1</v>
      </c>
      <c r="M393" s="511">
        <v>1</v>
      </c>
      <c r="N393" s="511">
        <v>1</v>
      </c>
      <c r="O393" s="511">
        <v>1</v>
      </c>
      <c r="P393" s="447">
        <v>1</v>
      </c>
      <c r="Q393" s="447">
        <v>1</v>
      </c>
      <c r="R393" s="447">
        <v>1</v>
      </c>
      <c r="S393" s="447">
        <v>1</v>
      </c>
      <c r="T393" s="454">
        <v>1</v>
      </c>
      <c r="U393" s="464">
        <v>1</v>
      </c>
      <c r="V393" s="447">
        <v>1</v>
      </c>
      <c r="W393" s="447">
        <v>1</v>
      </c>
      <c r="X393" s="447">
        <v>1</v>
      </c>
      <c r="Y393" s="454">
        <v>1</v>
      </c>
    </row>
    <row r="394" spans="1:127" s="753" customFormat="1" ht="15" customHeight="1" x14ac:dyDescent="0.3">
      <c r="A394" s="740" t="s">
        <v>50</v>
      </c>
      <c r="B394" s="184" t="s">
        <v>42</v>
      </c>
      <c r="C394" s="741" t="s">
        <v>95</v>
      </c>
      <c r="D394" s="742" t="s">
        <v>5</v>
      </c>
      <c r="E394" s="217">
        <f t="shared" si="359"/>
        <v>57.764705882352942</v>
      </c>
      <c r="F394" s="227">
        <f t="shared" si="362"/>
        <v>27.072664359861594</v>
      </c>
      <c r="G394" s="227">
        <f t="shared" si="360"/>
        <v>8</v>
      </c>
      <c r="H394" s="228">
        <f t="shared" si="361"/>
        <v>101</v>
      </c>
      <c r="I394" s="814">
        <v>8</v>
      </c>
      <c r="J394" s="815">
        <v>12</v>
      </c>
      <c r="K394" s="815">
        <v>18</v>
      </c>
      <c r="L394" s="815">
        <v>24</v>
      </c>
      <c r="M394" s="815">
        <v>32</v>
      </c>
      <c r="N394" s="815">
        <v>40</v>
      </c>
      <c r="O394" s="815">
        <v>48</v>
      </c>
      <c r="P394" s="816">
        <v>60</v>
      </c>
      <c r="Q394" s="816">
        <v>70</v>
      </c>
      <c r="R394" s="816">
        <v>80</v>
      </c>
      <c r="S394" s="816">
        <v>99</v>
      </c>
      <c r="T394" s="817">
        <v>101</v>
      </c>
      <c r="U394" s="818">
        <v>50</v>
      </c>
      <c r="V394" s="816">
        <v>60</v>
      </c>
      <c r="W394" s="816">
        <v>80</v>
      </c>
      <c r="X394" s="816">
        <v>99</v>
      </c>
      <c r="Y394" s="817">
        <v>101</v>
      </c>
      <c r="AO394" s="7"/>
      <c r="AP394" s="7"/>
      <c r="AQ394" s="7"/>
      <c r="AR394" s="7"/>
      <c r="AS394" s="7"/>
      <c r="AT394" s="7"/>
      <c r="DT394" s="7"/>
      <c r="DU394" s="7"/>
      <c r="DV394" s="7"/>
      <c r="DW394" s="7"/>
    </row>
    <row r="395" spans="1:127" s="7" customFormat="1" ht="15" customHeight="1" x14ac:dyDescent="0.3">
      <c r="A395" s="185" t="s">
        <v>51</v>
      </c>
      <c r="B395" s="184" t="s">
        <v>43</v>
      </c>
      <c r="C395" s="188" t="s">
        <v>95</v>
      </c>
      <c r="D395" s="198" t="s">
        <v>47</v>
      </c>
      <c r="E395" s="318">
        <f t="shared" si="359"/>
        <v>49.099999999999994</v>
      </c>
      <c r="F395" s="162">
        <f t="shared" si="362"/>
        <v>23.011764705882353</v>
      </c>
      <c r="G395" s="162">
        <f t="shared" si="360"/>
        <v>6.8</v>
      </c>
      <c r="H395" s="163">
        <f t="shared" si="361"/>
        <v>85.85</v>
      </c>
      <c r="I395" s="455">
        <v>6.8</v>
      </c>
      <c r="J395" s="416">
        <v>10.199999999999999</v>
      </c>
      <c r="K395" s="416">
        <v>15.299999999999999</v>
      </c>
      <c r="L395" s="416">
        <v>20.399999999999999</v>
      </c>
      <c r="M395" s="416">
        <v>27.2</v>
      </c>
      <c r="N395" s="416">
        <v>34</v>
      </c>
      <c r="O395" s="416">
        <v>40.799999999999997</v>
      </c>
      <c r="P395" s="447">
        <v>51</v>
      </c>
      <c r="Q395" s="447">
        <v>59.5</v>
      </c>
      <c r="R395" s="447">
        <v>68</v>
      </c>
      <c r="S395" s="447">
        <v>84.149999999999991</v>
      </c>
      <c r="T395" s="454">
        <v>85.85</v>
      </c>
      <c r="U395" s="464">
        <v>42.5</v>
      </c>
      <c r="V395" s="447">
        <v>51</v>
      </c>
      <c r="W395" s="447">
        <v>68</v>
      </c>
      <c r="X395" s="447">
        <v>84.149999999999991</v>
      </c>
      <c r="Y395" s="454">
        <v>85.85</v>
      </c>
    </row>
    <row r="396" spans="1:127" s="7" customFormat="1" ht="15" customHeight="1" x14ac:dyDescent="0.3">
      <c r="A396" s="185" t="s">
        <v>12</v>
      </c>
      <c r="B396" s="184" t="s">
        <v>11</v>
      </c>
      <c r="C396" s="188" t="s">
        <v>96</v>
      </c>
      <c r="D396" s="200"/>
      <c r="E396" s="807">
        <f t="shared" si="359"/>
        <v>10</v>
      </c>
      <c r="F396" s="162">
        <f t="shared" si="362"/>
        <v>0</v>
      </c>
      <c r="G396" s="805">
        <f t="shared" si="360"/>
        <v>10</v>
      </c>
      <c r="H396" s="806">
        <f t="shared" si="361"/>
        <v>10</v>
      </c>
      <c r="I396" s="514">
        <v>10</v>
      </c>
      <c r="J396" s="511">
        <v>10</v>
      </c>
      <c r="K396" s="511">
        <v>10</v>
      </c>
      <c r="L396" s="511">
        <v>10</v>
      </c>
      <c r="M396" s="511">
        <v>10</v>
      </c>
      <c r="N396" s="511">
        <v>10</v>
      </c>
      <c r="O396" s="511">
        <v>10</v>
      </c>
      <c r="P396" s="447">
        <v>10</v>
      </c>
      <c r="Q396" s="447">
        <v>10</v>
      </c>
      <c r="R396" s="447">
        <v>10</v>
      </c>
      <c r="S396" s="447">
        <v>10</v>
      </c>
      <c r="T396" s="454">
        <v>10</v>
      </c>
      <c r="U396" s="464">
        <v>10</v>
      </c>
      <c r="V396" s="447">
        <v>10</v>
      </c>
      <c r="W396" s="447">
        <v>10</v>
      </c>
      <c r="X396" s="447">
        <v>10</v>
      </c>
      <c r="Y396" s="454">
        <v>10</v>
      </c>
    </row>
    <row r="397" spans="1:127" s="7" customFormat="1" ht="15" hidden="1" customHeight="1" x14ac:dyDescent="0.3">
      <c r="A397" s="185" t="s">
        <v>54</v>
      </c>
      <c r="B397" s="184" t="s">
        <v>44</v>
      </c>
      <c r="C397" s="188" t="s">
        <v>107</v>
      </c>
      <c r="D397" s="200" t="s">
        <v>145</v>
      </c>
      <c r="E397" s="533"/>
      <c r="F397" s="166"/>
      <c r="G397" s="166"/>
      <c r="H397" s="167"/>
      <c r="I397" s="514"/>
      <c r="J397" s="511"/>
      <c r="K397" s="511"/>
      <c r="L397" s="511"/>
      <c r="M397" s="511"/>
      <c r="N397" s="511"/>
      <c r="O397" s="511"/>
      <c r="P397" s="447"/>
      <c r="Q397" s="447"/>
      <c r="R397" s="447"/>
      <c r="S397" s="447"/>
      <c r="T397" s="454"/>
      <c r="U397" s="464"/>
      <c r="V397" s="447"/>
      <c r="W397" s="447"/>
      <c r="X397" s="447"/>
      <c r="Y397" s="454"/>
    </row>
    <row r="398" spans="1:127" s="7" customFormat="1" ht="15" customHeight="1" x14ac:dyDescent="0.3">
      <c r="A398" s="185" t="s">
        <v>52</v>
      </c>
      <c r="B398" s="184" t="s">
        <v>45</v>
      </c>
      <c r="C398" s="188" t="s">
        <v>93</v>
      </c>
      <c r="D398" s="198" t="s">
        <v>15</v>
      </c>
      <c r="E398" s="533">
        <f>AVERAGE(I398:XY398)</f>
        <v>9.9714285714285714E-2</v>
      </c>
      <c r="F398" s="166">
        <f t="shared" ref="F398:F399" si="365">AVEDEV(I398:BY398)</f>
        <v>3.6734693877551006E-3</v>
      </c>
      <c r="G398" s="166">
        <f t="shared" ref="G398:G399" si="366">MIN(I398:XY398)</f>
        <v>9.2999999999999999E-2</v>
      </c>
      <c r="H398" s="167">
        <f t="shared" ref="H398:H399" si="367">MAX(I398:XY398)</f>
        <v>0.108</v>
      </c>
      <c r="I398" s="71">
        <v>9.2999999999999999E-2</v>
      </c>
      <c r="J398" s="69">
        <v>9.9000000000000005E-2</v>
      </c>
      <c r="K398" s="65">
        <v>0.1</v>
      </c>
      <c r="L398" s="69">
        <v>9.5000000000000001E-2</v>
      </c>
      <c r="M398" s="69">
        <v>9.9000000000000005E-2</v>
      </c>
      <c r="N398" s="69">
        <v>0.104</v>
      </c>
      <c r="O398" s="135">
        <v>0.108</v>
      </c>
      <c r="P398" s="448"/>
      <c r="Q398" s="448"/>
      <c r="R398" s="448"/>
      <c r="S398" s="448"/>
      <c r="T398" s="456"/>
      <c r="U398" s="464"/>
      <c r="V398" s="447"/>
      <c r="W398" s="447"/>
      <c r="X398" s="447"/>
      <c r="Y398" s="454"/>
    </row>
    <row r="399" spans="1:127" s="7" customFormat="1" ht="15" customHeight="1" x14ac:dyDescent="0.3">
      <c r="A399" s="185" t="s">
        <v>16</v>
      </c>
      <c r="B399" s="184" t="s">
        <v>46</v>
      </c>
      <c r="C399" s="188" t="s">
        <v>92</v>
      </c>
      <c r="D399" s="198" t="s">
        <v>5</v>
      </c>
      <c r="E399" s="807">
        <f>AVERAGE(I399:XY399)</f>
        <v>113.17647058823529</v>
      </c>
      <c r="F399" s="805">
        <f t="shared" si="365"/>
        <v>47.737024221453282</v>
      </c>
      <c r="G399" s="805">
        <f t="shared" si="366"/>
        <v>45</v>
      </c>
      <c r="H399" s="806">
        <f t="shared" si="367"/>
        <v>259</v>
      </c>
      <c r="I399" s="514">
        <v>59</v>
      </c>
      <c r="J399" s="511">
        <v>65</v>
      </c>
      <c r="K399" s="511">
        <v>45</v>
      </c>
      <c r="L399" s="511">
        <v>55</v>
      </c>
      <c r="M399" s="511">
        <v>62</v>
      </c>
      <c r="N399" s="511">
        <v>70</v>
      </c>
      <c r="O399" s="511">
        <v>77</v>
      </c>
      <c r="P399" s="447">
        <v>122</v>
      </c>
      <c r="Q399" s="447">
        <v>122</v>
      </c>
      <c r="R399" s="447">
        <v>115</v>
      </c>
      <c r="S399" s="447">
        <v>173</v>
      </c>
      <c r="T399" s="454">
        <v>173</v>
      </c>
      <c r="U399" s="464">
        <v>234</v>
      </c>
      <c r="V399" s="447">
        <v>259</v>
      </c>
      <c r="W399" s="447">
        <v>99</v>
      </c>
      <c r="X399" s="447">
        <v>97</v>
      </c>
      <c r="Y399" s="454">
        <v>97</v>
      </c>
    </row>
    <row r="400" spans="1:127" s="7" customFormat="1" ht="15" customHeight="1" thickBot="1" x14ac:dyDescent="0.35">
      <c r="A400" s="186" t="s">
        <v>154</v>
      </c>
      <c r="B400" s="187"/>
      <c r="C400" s="37" t="s">
        <v>92</v>
      </c>
      <c r="D400" s="201"/>
      <c r="E400" s="218"/>
      <c r="F400" s="731"/>
      <c r="G400" s="219"/>
      <c r="H400" s="220"/>
      <c r="I400" s="83" t="s">
        <v>17</v>
      </c>
      <c r="J400" s="84" t="s">
        <v>17</v>
      </c>
      <c r="K400" s="84" t="s">
        <v>17</v>
      </c>
      <c r="L400" s="84" t="s">
        <v>17</v>
      </c>
      <c r="M400" s="84" t="s">
        <v>17</v>
      </c>
      <c r="N400" s="84" t="s">
        <v>17</v>
      </c>
      <c r="O400" s="84" t="s">
        <v>17</v>
      </c>
      <c r="P400" s="84" t="s">
        <v>17</v>
      </c>
      <c r="Q400" s="84" t="s">
        <v>17</v>
      </c>
      <c r="R400" s="84" t="s">
        <v>17</v>
      </c>
      <c r="S400" s="84" t="s">
        <v>17</v>
      </c>
      <c r="T400" s="457" t="s">
        <v>17</v>
      </c>
      <c r="U400" s="83" t="s">
        <v>17</v>
      </c>
      <c r="V400" s="84" t="s">
        <v>17</v>
      </c>
      <c r="W400" s="84" t="s">
        <v>17</v>
      </c>
      <c r="X400" s="84" t="s">
        <v>17</v>
      </c>
      <c r="Y400" s="457" t="s">
        <v>17</v>
      </c>
      <c r="AO400" s="753"/>
      <c r="AP400" s="753"/>
      <c r="AQ400" s="753"/>
      <c r="AR400" s="753"/>
      <c r="AS400" s="753"/>
      <c r="AT400" s="753"/>
      <c r="DT400" s="753"/>
      <c r="DU400" s="753"/>
      <c r="DV400" s="753"/>
      <c r="DW400" s="753"/>
    </row>
    <row r="401" spans="1:127" s="7" customFormat="1" ht="15" hidden="1" customHeight="1" x14ac:dyDescent="0.3">
      <c r="A401" s="1237" t="s">
        <v>103</v>
      </c>
      <c r="B401" s="1242" t="s">
        <v>179</v>
      </c>
      <c r="C401" s="1243"/>
      <c r="D401" s="1243"/>
      <c r="E401" s="286">
        <f>AVERAGE(I401:BC401)</f>
        <v>0.53999999999999992</v>
      </c>
      <c r="F401" s="214">
        <f t="shared" ref="F401:F405" si="368">AVEDEV(I401:BY401)</f>
        <v>0.24000000000000002</v>
      </c>
      <c r="G401" s="287">
        <f>MIN(I401:BC401)</f>
        <v>0.18</v>
      </c>
      <c r="H401" s="288">
        <f>MAX(I401:BC401)</f>
        <v>0.98</v>
      </c>
      <c r="I401" s="90">
        <f>0.02+(0.02*I394)</f>
        <v>0.18</v>
      </c>
      <c r="J401" s="106">
        <f t="shared" ref="J401:O401" si="369">0.02+(0.02*J394)</f>
        <v>0.26</v>
      </c>
      <c r="K401" s="106">
        <f t="shared" si="369"/>
        <v>0.38</v>
      </c>
      <c r="L401" s="106">
        <f t="shared" si="369"/>
        <v>0.5</v>
      </c>
      <c r="M401" s="106">
        <f t="shared" si="369"/>
        <v>0.66</v>
      </c>
      <c r="N401" s="106">
        <f t="shared" si="369"/>
        <v>0.82000000000000006</v>
      </c>
      <c r="O401" s="107">
        <f t="shared" si="369"/>
        <v>0.98</v>
      </c>
    </row>
    <row r="402" spans="1:127" s="7" customFormat="1" ht="15" hidden="1" customHeight="1" thickBot="1" x14ac:dyDescent="0.35">
      <c r="A402" s="1238"/>
      <c r="B402" s="1277" t="s">
        <v>180</v>
      </c>
      <c r="C402" s="1278"/>
      <c r="D402" s="1278"/>
      <c r="E402" s="304">
        <f>AVERAGE(I402:BC402)</f>
        <v>270</v>
      </c>
      <c r="F402" s="305">
        <f t="shared" si="368"/>
        <v>120</v>
      </c>
      <c r="G402" s="305">
        <f t="shared" ref="G402:G405" si="370">MIN(I402:BC402)</f>
        <v>90</v>
      </c>
      <c r="H402" s="306">
        <f t="shared" ref="H402:H405" si="371">MAX(I402:BC402)</f>
        <v>490</v>
      </c>
      <c r="I402" s="30">
        <f>10+(10*I394)</f>
        <v>90</v>
      </c>
      <c r="J402" s="32">
        <f t="shared" ref="J402:N402" si="372">10+(10*J394)</f>
        <v>130</v>
      </c>
      <c r="K402" s="32">
        <f t="shared" si="372"/>
        <v>190</v>
      </c>
      <c r="L402" s="32">
        <f t="shared" si="372"/>
        <v>250</v>
      </c>
      <c r="M402" s="32">
        <f t="shared" si="372"/>
        <v>330</v>
      </c>
      <c r="N402" s="32">
        <f t="shared" si="372"/>
        <v>410</v>
      </c>
      <c r="O402" s="31">
        <f t="shared" ref="O402" si="373">10+(10*O394)</f>
        <v>490</v>
      </c>
    </row>
    <row r="403" spans="1:127" ht="15" hidden="1" customHeight="1" x14ac:dyDescent="0.3">
      <c r="A403" s="1239" t="s">
        <v>90</v>
      </c>
      <c r="B403" s="1255" t="s">
        <v>181</v>
      </c>
      <c r="C403" s="1256"/>
      <c r="D403" s="285" t="s">
        <v>184</v>
      </c>
      <c r="E403" s="290">
        <f>AVERAGE(I403:BC403)</f>
        <v>1.1873214285714284</v>
      </c>
      <c r="F403" s="505">
        <f t="shared" si="368"/>
        <v>1.9897959183673907E-3</v>
      </c>
      <c r="G403" s="291">
        <f t="shared" si="370"/>
        <v>1.1837499999999999</v>
      </c>
      <c r="H403" s="292">
        <f t="shared" si="371"/>
        <v>1.1912499999999999</v>
      </c>
      <c r="I403" s="91">
        <f>I389/0.8</f>
        <v>1.1912499999999999</v>
      </c>
      <c r="J403" s="92">
        <f t="shared" ref="J403:N403" si="374">J389/0.8</f>
        <v>1.18875</v>
      </c>
      <c r="K403" s="92">
        <f t="shared" si="374"/>
        <v>1.1837499999999999</v>
      </c>
      <c r="L403" s="92">
        <f t="shared" si="374"/>
        <v>1.1849999999999998</v>
      </c>
      <c r="M403" s="92">
        <f t="shared" si="374"/>
        <v>1.1862499999999998</v>
      </c>
      <c r="N403" s="92">
        <f t="shared" si="374"/>
        <v>1.1874999999999998</v>
      </c>
      <c r="O403" s="93">
        <f t="shared" ref="O403" si="375">O389/0.8</f>
        <v>1.18875</v>
      </c>
      <c r="AO403" s="7"/>
      <c r="AP403" s="7"/>
      <c r="AQ403" s="7"/>
      <c r="AR403" s="7"/>
      <c r="AS403" s="7"/>
      <c r="AT403" s="7"/>
      <c r="DT403" s="7"/>
      <c r="DU403" s="7"/>
      <c r="DV403" s="7"/>
      <c r="DW403" s="7"/>
    </row>
    <row r="404" spans="1:127" ht="15" hidden="1" customHeight="1" x14ac:dyDescent="0.3">
      <c r="A404" s="1240"/>
      <c r="B404" s="1253" t="s">
        <v>89</v>
      </c>
      <c r="C404" s="1253"/>
      <c r="D404" s="298" t="s">
        <v>183</v>
      </c>
      <c r="E404" s="293">
        <f>AVERAGE(I404:BC404)</f>
        <v>5.321465788189049</v>
      </c>
      <c r="F404" s="227">
        <f t="shared" si="368"/>
        <v>2.1888453602254239</v>
      </c>
      <c r="G404" s="289">
        <f t="shared" si="370"/>
        <v>1.9354838709677418</v>
      </c>
      <c r="H404" s="294">
        <f t="shared" si="371"/>
        <v>9.0740740740740744</v>
      </c>
      <c r="I404" s="22">
        <f t="shared" ref="I404:O404" si="376">I401/I398</f>
        <v>1.9354838709677418</v>
      </c>
      <c r="J404" s="23">
        <f t="shared" si="376"/>
        <v>2.6262626262626263</v>
      </c>
      <c r="K404" s="23">
        <f t="shared" si="376"/>
        <v>3.8</v>
      </c>
      <c r="L404" s="23">
        <f t="shared" si="376"/>
        <v>5.2631578947368425</v>
      </c>
      <c r="M404" s="23">
        <f t="shared" si="376"/>
        <v>6.666666666666667</v>
      </c>
      <c r="N404" s="23">
        <f t="shared" si="376"/>
        <v>7.8846153846153859</v>
      </c>
      <c r="O404" s="24">
        <f t="shared" si="376"/>
        <v>9.0740740740740744</v>
      </c>
      <c r="AO404" s="7"/>
      <c r="AP404" s="7"/>
      <c r="AQ404" s="7"/>
      <c r="AR404" s="7"/>
      <c r="AS404" s="7"/>
      <c r="AT404" s="7"/>
      <c r="DT404" s="7"/>
      <c r="DU404" s="7"/>
      <c r="DV404" s="7"/>
      <c r="DW404" s="7"/>
    </row>
    <row r="405" spans="1:127" s="6" customFormat="1" ht="15" hidden="1" customHeight="1" thickBot="1" x14ac:dyDescent="0.35">
      <c r="A405" s="1241"/>
      <c r="B405" s="1254"/>
      <c r="C405" s="1254"/>
      <c r="D405" s="299" t="s">
        <v>182</v>
      </c>
      <c r="E405" s="295">
        <f>AVERAGE(I405:BC405)</f>
        <v>4.2623514803472631</v>
      </c>
      <c r="F405" s="219">
        <f t="shared" si="368"/>
        <v>1.4398309971445731</v>
      </c>
      <c r="G405" s="296">
        <f t="shared" si="370"/>
        <v>1.5254237288135593</v>
      </c>
      <c r="H405" s="297">
        <f t="shared" si="371"/>
        <v>6.3636363636363633</v>
      </c>
      <c r="I405" s="25">
        <f t="shared" ref="I405:N405" si="377">I402/I399</f>
        <v>1.5254237288135593</v>
      </c>
      <c r="J405" s="26">
        <f t="shared" si="377"/>
        <v>2</v>
      </c>
      <c r="K405" s="26">
        <f t="shared" si="377"/>
        <v>4.2222222222222223</v>
      </c>
      <c r="L405" s="26">
        <f t="shared" si="377"/>
        <v>4.5454545454545459</v>
      </c>
      <c r="M405" s="26">
        <f t="shared" si="377"/>
        <v>5.32258064516129</v>
      </c>
      <c r="N405" s="26">
        <f t="shared" si="377"/>
        <v>5.8571428571428568</v>
      </c>
      <c r="O405" s="27">
        <f t="shared" ref="O405" si="378">O402/O399</f>
        <v>6.3636363636363633</v>
      </c>
      <c r="AO405" s="7"/>
      <c r="AP405" s="7"/>
      <c r="AQ405" s="7"/>
      <c r="AR405" s="7"/>
      <c r="AS405" s="7"/>
      <c r="AT405" s="7"/>
      <c r="DT405" s="7"/>
      <c r="DU405" s="7"/>
      <c r="DV405" s="7"/>
      <c r="DW405" s="7"/>
    </row>
    <row r="406" spans="1:127" s="173" customFormat="1" ht="30" customHeight="1" thickBot="1" x14ac:dyDescent="0.35">
      <c r="A406" s="564"/>
      <c r="AO406"/>
      <c r="AP406"/>
      <c r="AQ406"/>
      <c r="AR406"/>
      <c r="AS406"/>
      <c r="AT406"/>
      <c r="DT406"/>
      <c r="DU406"/>
      <c r="DV406"/>
      <c r="DW406"/>
    </row>
    <row r="407" spans="1:127" s="620" customFormat="1" ht="16.2" thickBot="1" x14ac:dyDescent="0.35">
      <c r="A407" s="535" t="s">
        <v>367</v>
      </c>
      <c r="B407" s="254"/>
      <c r="C407" s="254"/>
      <c r="D407" s="563" t="s">
        <v>367</v>
      </c>
      <c r="E407" s="1250" t="s">
        <v>367</v>
      </c>
      <c r="F407" s="1251"/>
      <c r="G407" s="1251"/>
      <c r="H407" s="1251"/>
      <c r="I407" s="1337" t="s">
        <v>367</v>
      </c>
      <c r="J407" s="1338"/>
      <c r="K407" s="1338"/>
      <c r="L407" s="1338"/>
      <c r="M407" s="1338"/>
      <c r="N407" s="1338"/>
      <c r="O407" s="1338"/>
      <c r="P407" s="1338"/>
      <c r="Q407" s="1339"/>
      <c r="R407" s="1323" t="s">
        <v>371</v>
      </c>
      <c r="S407" s="1324"/>
      <c r="T407" s="1324"/>
      <c r="U407" s="1324"/>
      <c r="V407" s="1191" t="s">
        <v>367</v>
      </c>
      <c r="W407" s="1192"/>
      <c r="X407" s="1192"/>
      <c r="Y407" s="1192"/>
      <c r="Z407" s="1192"/>
      <c r="AA407" s="1192"/>
      <c r="AB407" s="1192"/>
      <c r="AC407" s="1192"/>
      <c r="AD407" s="1192"/>
      <c r="AE407" s="1192"/>
      <c r="AF407" s="1192"/>
      <c r="AG407" s="1192"/>
      <c r="AH407" s="1193"/>
      <c r="AI407" s="1283" t="s">
        <v>367</v>
      </c>
      <c r="AJ407" s="1284"/>
      <c r="AK407" s="1285"/>
      <c r="AL407" s="1163" t="s">
        <v>367</v>
      </c>
      <c r="AM407" s="1164"/>
      <c r="AS407"/>
      <c r="AT407"/>
      <c r="DT407"/>
      <c r="DU407"/>
      <c r="DV407"/>
      <c r="DW407"/>
    </row>
    <row r="408" spans="1:127" s="7" customFormat="1" ht="40.049999999999997" customHeight="1" thickBot="1" x14ac:dyDescent="0.35">
      <c r="A408" s="1257">
        <f>COUNTA(I408:CA408)</f>
        <v>31</v>
      </c>
      <c r="B408" s="1258"/>
      <c r="C408" s="1259"/>
      <c r="D408" s="529" t="s">
        <v>0</v>
      </c>
      <c r="E408" s="247" t="s">
        <v>75</v>
      </c>
      <c r="F408" s="790" t="s">
        <v>546</v>
      </c>
      <c r="G408" s="192" t="s">
        <v>76</v>
      </c>
      <c r="H408" s="345" t="s">
        <v>77</v>
      </c>
      <c r="I408" s="268" t="s">
        <v>372</v>
      </c>
      <c r="J408" s="10" t="s">
        <v>373</v>
      </c>
      <c r="K408" s="10" t="s">
        <v>374</v>
      </c>
      <c r="L408" s="225" t="s">
        <v>375</v>
      </c>
      <c r="M408" s="10" t="s">
        <v>376</v>
      </c>
      <c r="N408" s="10" t="s">
        <v>829</v>
      </c>
      <c r="O408" s="10" t="s">
        <v>830</v>
      </c>
      <c r="P408" s="225" t="s">
        <v>831</v>
      </c>
      <c r="Q408" s="11" t="s">
        <v>832</v>
      </c>
      <c r="R408" s="268" t="s">
        <v>380</v>
      </c>
      <c r="S408" s="225" t="s">
        <v>381</v>
      </c>
      <c r="T408" s="225" t="s">
        <v>382</v>
      </c>
      <c r="U408" s="130" t="s">
        <v>383</v>
      </c>
      <c r="V408" s="528" t="s">
        <v>833</v>
      </c>
      <c r="W408" s="1085" t="s">
        <v>834</v>
      </c>
      <c r="X408" s="1085" t="s">
        <v>835</v>
      </c>
      <c r="Y408" s="1081" t="s">
        <v>836</v>
      </c>
      <c r="Z408" s="1085" t="s">
        <v>837</v>
      </c>
      <c r="AA408" s="1085" t="s">
        <v>838</v>
      </c>
      <c r="AB408" s="1085" t="s">
        <v>839</v>
      </c>
      <c r="AC408" s="1081" t="s">
        <v>840</v>
      </c>
      <c r="AD408" s="1085" t="s">
        <v>841</v>
      </c>
      <c r="AE408" s="1081" t="s">
        <v>842</v>
      </c>
      <c r="AF408" s="1085" t="s">
        <v>843</v>
      </c>
      <c r="AG408" s="1085" t="s">
        <v>844</v>
      </c>
      <c r="AH408" s="89" t="s">
        <v>845</v>
      </c>
      <c r="AI408" s="1066" t="s">
        <v>377</v>
      </c>
      <c r="AJ408" s="1067" t="s">
        <v>384</v>
      </c>
      <c r="AK408" s="1068" t="s">
        <v>385</v>
      </c>
      <c r="AL408" s="1032" t="s">
        <v>378</v>
      </c>
      <c r="AM408" s="984" t="s">
        <v>379</v>
      </c>
      <c r="AS408"/>
      <c r="AT408"/>
      <c r="DT408"/>
      <c r="DU408"/>
      <c r="DV408"/>
      <c r="DW408"/>
    </row>
    <row r="409" spans="1:127" s="7" customFormat="1" ht="15.75" customHeight="1" thickBot="1" x14ac:dyDescent="0.35">
      <c r="A409" s="1260"/>
      <c r="B409" s="1261"/>
      <c r="C409" s="1262"/>
      <c r="D409" s="102" t="s">
        <v>97</v>
      </c>
      <c r="E409" s="1244" t="s">
        <v>547</v>
      </c>
      <c r="F409" s="1245"/>
      <c r="G409" s="1245"/>
      <c r="H409" s="1245"/>
      <c r="I409" s="1312" t="s">
        <v>34</v>
      </c>
      <c r="J409" s="1313"/>
      <c r="K409" s="1313"/>
      <c r="L409" s="1313"/>
      <c r="M409" s="1313"/>
      <c r="N409" s="1313"/>
      <c r="O409" s="1313"/>
      <c r="P409" s="1313"/>
      <c r="Q409" s="1314"/>
      <c r="R409" s="1325" t="s">
        <v>214</v>
      </c>
      <c r="S409" s="1326"/>
      <c r="T409" s="1326"/>
      <c r="U409" s="1327"/>
      <c r="V409" s="1218" t="s">
        <v>34</v>
      </c>
      <c r="W409" s="1219"/>
      <c r="X409" s="1219"/>
      <c r="Y409" s="1219"/>
      <c r="Z409" s="1219"/>
      <c r="AA409" s="1219"/>
      <c r="AB409" s="1219"/>
      <c r="AC409" s="1219"/>
      <c r="AD409" s="1219"/>
      <c r="AE409" s="1219"/>
      <c r="AF409" s="1219"/>
      <c r="AG409" s="1219"/>
      <c r="AH409" s="1220"/>
      <c r="AI409" s="1331" t="s">
        <v>34</v>
      </c>
      <c r="AJ409" s="1332"/>
      <c r="AK409" s="1333"/>
      <c r="AL409" s="1165" t="s">
        <v>34</v>
      </c>
      <c r="AM409" s="1166"/>
      <c r="AS409"/>
      <c r="AT409"/>
      <c r="DT409"/>
      <c r="DU409"/>
      <c r="DV409"/>
      <c r="DW409"/>
    </row>
    <row r="410" spans="1:127" s="7" customFormat="1" ht="15.75" customHeight="1" thickBot="1" x14ac:dyDescent="0.35">
      <c r="A410" s="104" t="s">
        <v>53</v>
      </c>
      <c r="B410" s="192" t="s">
        <v>146</v>
      </c>
      <c r="C410" s="193" t="s">
        <v>2</v>
      </c>
      <c r="D410" s="212" t="s">
        <v>3</v>
      </c>
      <c r="E410" s="1247"/>
      <c r="F410" s="1248"/>
      <c r="G410" s="1248"/>
      <c r="H410" s="1248"/>
      <c r="I410" s="1315"/>
      <c r="J410" s="1316"/>
      <c r="K410" s="1316"/>
      <c r="L410" s="1316"/>
      <c r="M410" s="1316"/>
      <c r="N410" s="1316"/>
      <c r="O410" s="1316"/>
      <c r="P410" s="1316"/>
      <c r="Q410" s="1317"/>
      <c r="R410" s="1328"/>
      <c r="S410" s="1329"/>
      <c r="T410" s="1329"/>
      <c r="U410" s="1330"/>
      <c r="V410" s="1221"/>
      <c r="W410" s="1222"/>
      <c r="X410" s="1222"/>
      <c r="Y410" s="1222"/>
      <c r="Z410" s="1222"/>
      <c r="AA410" s="1222"/>
      <c r="AB410" s="1222"/>
      <c r="AC410" s="1222"/>
      <c r="AD410" s="1222"/>
      <c r="AE410" s="1222"/>
      <c r="AF410" s="1222"/>
      <c r="AG410" s="1222"/>
      <c r="AH410" s="1223"/>
      <c r="AI410" s="1334"/>
      <c r="AJ410" s="1335"/>
      <c r="AK410" s="1336"/>
      <c r="AL410" s="1167"/>
      <c r="AM410" s="1168"/>
      <c r="AS410"/>
      <c r="AT410"/>
      <c r="DT410"/>
      <c r="DU410"/>
      <c r="DV410"/>
      <c r="DW410"/>
    </row>
    <row r="411" spans="1:127" s="7" customFormat="1" ht="15" x14ac:dyDescent="0.3">
      <c r="A411" s="194" t="s">
        <v>48</v>
      </c>
      <c r="B411" s="195" t="s">
        <v>4</v>
      </c>
      <c r="C411" s="191" t="s">
        <v>156</v>
      </c>
      <c r="D411" s="196" t="s">
        <v>5</v>
      </c>
      <c r="E411" s="799">
        <f t="shared" ref="E411:E418" si="379">AVERAGE(I411:XY411)</f>
        <v>0.94993548387096782</v>
      </c>
      <c r="F411" s="800">
        <f>AVEDEV(I411:BY411)</f>
        <v>2.1113423517169674E-2</v>
      </c>
      <c r="G411" s="800">
        <f t="shared" ref="G411:G418" si="380">MIN(I411:XY411)</f>
        <v>0.92300000000000004</v>
      </c>
      <c r="H411" s="836">
        <f t="shared" ref="H411:H418" si="381">MAX(I411:XY411)</f>
        <v>1.0349999999999999</v>
      </c>
      <c r="I411" s="634">
        <v>0.93200000000000005</v>
      </c>
      <c r="J411" s="633">
        <v>0.93300000000000005</v>
      </c>
      <c r="K411" s="633">
        <v>0.93600000000000005</v>
      </c>
      <c r="L411" s="633">
        <v>0.93300000000000005</v>
      </c>
      <c r="M411" s="699">
        <v>0.92800000000000005</v>
      </c>
      <c r="N411" s="633">
        <v>0.92300000000000004</v>
      </c>
      <c r="O411" s="633">
        <v>0.92600000000000005</v>
      </c>
      <c r="P411" s="633">
        <v>0.92900000000000005</v>
      </c>
      <c r="Q411" s="624">
        <v>0.93600000000000005</v>
      </c>
      <c r="R411" s="657">
        <v>1.028</v>
      </c>
      <c r="S411" s="632">
        <v>1.0309999999999999</v>
      </c>
      <c r="T411" s="632">
        <v>1.0329999999999999</v>
      </c>
      <c r="U411" s="285">
        <v>1.0349999999999999</v>
      </c>
      <c r="V411" s="634">
        <v>0.93500000000000005</v>
      </c>
      <c r="W411" s="633">
        <v>0.93400000000000005</v>
      </c>
      <c r="X411" s="633">
        <v>0.93799999999999994</v>
      </c>
      <c r="Y411" s="633">
        <v>0.94099999999999995</v>
      </c>
      <c r="Z411" s="699">
        <v>0.94599999999999995</v>
      </c>
      <c r="AA411" s="633">
        <v>0.94499999999999995</v>
      </c>
      <c r="AB411" s="633">
        <v>0.94399999999999995</v>
      </c>
      <c r="AC411" s="633">
        <v>0.94399999999999995</v>
      </c>
      <c r="AD411" s="699">
        <v>0.94299999999999995</v>
      </c>
      <c r="AE411" s="633">
        <v>0.94199999999999995</v>
      </c>
      <c r="AF411" s="633">
        <v>0.94199999999999995</v>
      </c>
      <c r="AG411" s="633">
        <v>0.94099999999999995</v>
      </c>
      <c r="AH411" s="626">
        <v>0.94</v>
      </c>
      <c r="AI411" s="878">
        <v>0.93700000000000006</v>
      </c>
      <c r="AJ411" s="879">
        <v>0.94099999999999995</v>
      </c>
      <c r="AK411" s="880">
        <v>0.94599999999999995</v>
      </c>
      <c r="AL411" s="1023">
        <v>0.94499999999999995</v>
      </c>
      <c r="AM411" s="880">
        <v>0.94099999999999995</v>
      </c>
    </row>
    <row r="412" spans="1:127" s="7" customFormat="1" ht="15" x14ac:dyDescent="0.3">
      <c r="A412" s="185" t="s">
        <v>49</v>
      </c>
      <c r="B412" s="184" t="s">
        <v>6</v>
      </c>
      <c r="C412" s="188" t="s">
        <v>156</v>
      </c>
      <c r="D412" s="197" t="s">
        <v>7</v>
      </c>
      <c r="E412" s="533">
        <f t="shared" si="379"/>
        <v>0.84553870967741951</v>
      </c>
      <c r="F412" s="166">
        <f t="shared" ref="F412:F418" si="382">AVEDEV(I412:BY412)</f>
        <v>7.8166493236212168E-3</v>
      </c>
      <c r="G412" s="166">
        <f t="shared" si="380"/>
        <v>0.8307000000000001</v>
      </c>
      <c r="H412" s="837">
        <f t="shared" si="381"/>
        <v>0.92520000000000002</v>
      </c>
      <c r="I412" s="652">
        <v>0.8388000000000001</v>
      </c>
      <c r="J412" s="651">
        <v>0.83970000000000011</v>
      </c>
      <c r="K412" s="651">
        <v>0.84240000000000004</v>
      </c>
      <c r="L412" s="651">
        <v>0.83970000000000011</v>
      </c>
      <c r="M412" s="651">
        <v>0.83520000000000005</v>
      </c>
      <c r="N412" s="651">
        <v>0.8307000000000001</v>
      </c>
      <c r="O412" s="651">
        <v>0.83340000000000003</v>
      </c>
      <c r="P412" s="651">
        <v>0.83610000000000007</v>
      </c>
      <c r="Q412" s="653">
        <v>0.84240000000000004</v>
      </c>
      <c r="R412" s="650">
        <v>0.92520000000000002</v>
      </c>
      <c r="S412" s="651">
        <v>0.83399999999999996</v>
      </c>
      <c r="T412" s="651">
        <v>0.83499999999999996</v>
      </c>
      <c r="U412" s="1086">
        <v>0.83599999999999997</v>
      </c>
      <c r="V412" s="652">
        <v>0.84150000000000003</v>
      </c>
      <c r="W412" s="651">
        <v>0.84060000000000001</v>
      </c>
      <c r="X412" s="651">
        <v>0.84419999999999995</v>
      </c>
      <c r="Y412" s="651">
        <v>0.84689999999999999</v>
      </c>
      <c r="Z412" s="651">
        <v>0.85139999999999993</v>
      </c>
      <c r="AA412" s="651">
        <v>0.85049999999999992</v>
      </c>
      <c r="AB412" s="651">
        <v>0.84960000000000002</v>
      </c>
      <c r="AC412" s="651">
        <v>0.84960000000000002</v>
      </c>
      <c r="AD412" s="651">
        <v>0.84870000000000001</v>
      </c>
      <c r="AE412" s="651">
        <v>0.8478</v>
      </c>
      <c r="AF412" s="651">
        <v>0.8478</v>
      </c>
      <c r="AG412" s="651">
        <v>0.84689999999999999</v>
      </c>
      <c r="AH412" s="653">
        <v>0.84599999999999997</v>
      </c>
      <c r="AI412" s="881">
        <v>0.84330000000000005</v>
      </c>
      <c r="AJ412" s="882">
        <v>0.84689999999999999</v>
      </c>
      <c r="AK412" s="883">
        <v>0.85139999999999993</v>
      </c>
      <c r="AL412" s="1024">
        <v>0.85</v>
      </c>
      <c r="AM412" s="883">
        <v>0.84</v>
      </c>
    </row>
    <row r="413" spans="1:127" s="7" customFormat="1" ht="15" x14ac:dyDescent="0.3">
      <c r="A413" s="185" t="s">
        <v>100</v>
      </c>
      <c r="B413" s="184" t="s">
        <v>39</v>
      </c>
      <c r="C413" s="188" t="s">
        <v>93</v>
      </c>
      <c r="D413" s="198" t="s">
        <v>55</v>
      </c>
      <c r="E413" s="318">
        <f t="shared" si="379"/>
        <v>23.238129032258062</v>
      </c>
      <c r="F413" s="162">
        <f t="shared" si="382"/>
        <v>14.269771071800205</v>
      </c>
      <c r="G413" s="162">
        <f t="shared" si="380"/>
        <v>3.08</v>
      </c>
      <c r="H413" s="596">
        <f t="shared" si="381"/>
        <v>56.7</v>
      </c>
      <c r="I413" s="648">
        <v>4.0949999999999998</v>
      </c>
      <c r="J413" s="645">
        <v>5.8500000000000005</v>
      </c>
      <c r="K413" s="645">
        <v>8.61</v>
      </c>
      <c r="L413" s="645">
        <v>10.618999999999998</v>
      </c>
      <c r="M413" s="645">
        <v>13.324999999999999</v>
      </c>
      <c r="N413" s="645">
        <v>19</v>
      </c>
      <c r="O413" s="645">
        <v>22.95</v>
      </c>
      <c r="P413" s="645">
        <v>25.448999999999998</v>
      </c>
      <c r="Q413" s="649">
        <v>39.69</v>
      </c>
      <c r="R413" s="648">
        <v>4.0949999999999998</v>
      </c>
      <c r="S413" s="645">
        <v>6.2010000000000005</v>
      </c>
      <c r="T413" s="645">
        <v>9.1429999999999989</v>
      </c>
      <c r="U413" s="1087">
        <v>11.274999999999999</v>
      </c>
      <c r="V413" s="648">
        <v>9.36</v>
      </c>
      <c r="W413" s="645">
        <v>11.700000000000001</v>
      </c>
      <c r="X413" s="645">
        <v>16.399999999999999</v>
      </c>
      <c r="Y413" s="645">
        <v>20.09</v>
      </c>
      <c r="Z413" s="645">
        <v>24.599999999999998</v>
      </c>
      <c r="AA413" s="645">
        <v>36</v>
      </c>
      <c r="AB413" s="645">
        <v>38.25</v>
      </c>
      <c r="AC413" s="645">
        <v>42.33</v>
      </c>
      <c r="AD413" s="645">
        <v>56.7</v>
      </c>
      <c r="AE413" s="645">
        <v>40.589999999999996</v>
      </c>
      <c r="AF413" s="645">
        <v>50</v>
      </c>
      <c r="AG413" s="645">
        <v>52.53</v>
      </c>
      <c r="AH413" s="649">
        <v>56.1</v>
      </c>
      <c r="AI413" s="884">
        <v>17.5</v>
      </c>
      <c r="AJ413" s="885">
        <v>22.95</v>
      </c>
      <c r="AK413" s="886">
        <v>37.799999999999997</v>
      </c>
      <c r="AL413" s="1025">
        <v>3.08</v>
      </c>
      <c r="AM413" s="886">
        <v>4.0999999999999996</v>
      </c>
    </row>
    <row r="414" spans="1:127" s="7" customFormat="1" ht="15" x14ac:dyDescent="0.35">
      <c r="A414" s="185" t="s">
        <v>9</v>
      </c>
      <c r="B414" s="184" t="s">
        <v>40</v>
      </c>
      <c r="C414" s="188" t="s">
        <v>94</v>
      </c>
      <c r="D414" s="199" t="s">
        <v>56</v>
      </c>
      <c r="E414" s="802">
        <f t="shared" si="379"/>
        <v>0.45722222222222225</v>
      </c>
      <c r="F414" s="803">
        <f t="shared" si="382"/>
        <v>6.8315412186379945E-2</v>
      </c>
      <c r="G414" s="803">
        <f t="shared" si="380"/>
        <v>0.34166666666666662</v>
      </c>
      <c r="H414" s="838">
        <f t="shared" si="381"/>
        <v>0.63</v>
      </c>
      <c r="I414" s="646">
        <v>0.39</v>
      </c>
      <c r="J414" s="644">
        <v>0.39</v>
      </c>
      <c r="K414" s="644">
        <v>0.41</v>
      </c>
      <c r="L414" s="644">
        <v>0.41</v>
      </c>
      <c r="M414" s="644">
        <v>0.41</v>
      </c>
      <c r="N414" s="644">
        <v>0.5</v>
      </c>
      <c r="O414" s="644">
        <v>0.51</v>
      </c>
      <c r="P414" s="644">
        <v>0.51</v>
      </c>
      <c r="Q414" s="647">
        <v>0.63</v>
      </c>
      <c r="R414" s="646">
        <v>0.39</v>
      </c>
      <c r="S414" s="644">
        <v>0.39</v>
      </c>
      <c r="T414" s="644">
        <v>0.41</v>
      </c>
      <c r="U414" s="1088">
        <v>0.41</v>
      </c>
      <c r="V414" s="646">
        <v>0.39</v>
      </c>
      <c r="W414" s="644">
        <v>0.39</v>
      </c>
      <c r="X414" s="644">
        <v>0.41</v>
      </c>
      <c r="Y414" s="644">
        <v>0.41</v>
      </c>
      <c r="Z414" s="644">
        <v>0.41</v>
      </c>
      <c r="AA414" s="644">
        <v>0.5</v>
      </c>
      <c r="AB414" s="644">
        <v>0.51</v>
      </c>
      <c r="AC414" s="644">
        <v>0.51</v>
      </c>
      <c r="AD414" s="644">
        <v>0.63</v>
      </c>
      <c r="AE414" s="644">
        <v>0.41</v>
      </c>
      <c r="AF414" s="644">
        <v>0.5</v>
      </c>
      <c r="AG414" s="644">
        <v>0.51</v>
      </c>
      <c r="AH414" s="647">
        <v>0.51</v>
      </c>
      <c r="AI414" s="887">
        <v>0.5</v>
      </c>
      <c r="AJ414" s="888">
        <v>0.51</v>
      </c>
      <c r="AK414" s="889">
        <v>0.63</v>
      </c>
      <c r="AL414" s="1026">
        <f>AL413/AL416</f>
        <v>0.34222222222222221</v>
      </c>
      <c r="AM414" s="889">
        <f>AM413/AM416</f>
        <v>0.34166666666666662</v>
      </c>
    </row>
    <row r="415" spans="1:127" s="7" customFormat="1" ht="15" x14ac:dyDescent="0.3">
      <c r="A415" s="185" t="s">
        <v>10</v>
      </c>
      <c r="B415" s="184" t="s">
        <v>41</v>
      </c>
      <c r="C415" s="188" t="s">
        <v>156</v>
      </c>
      <c r="D415" s="200" t="s">
        <v>152</v>
      </c>
      <c r="E415" s="318">
        <f t="shared" si="379"/>
        <v>1</v>
      </c>
      <c r="F415" s="162">
        <f t="shared" si="382"/>
        <v>0</v>
      </c>
      <c r="G415" s="805">
        <f t="shared" si="380"/>
        <v>1</v>
      </c>
      <c r="H415" s="839">
        <f t="shared" si="381"/>
        <v>1</v>
      </c>
      <c r="I415" s="495">
        <v>1</v>
      </c>
      <c r="J415" s="481">
        <v>1</v>
      </c>
      <c r="K415" s="481">
        <v>1</v>
      </c>
      <c r="L415" s="481">
        <v>1</v>
      </c>
      <c r="M415" s="481">
        <v>1</v>
      </c>
      <c r="N415" s="481">
        <v>1</v>
      </c>
      <c r="O415" s="481">
        <v>1</v>
      </c>
      <c r="P415" s="481">
        <v>1</v>
      </c>
      <c r="Q415" s="420">
        <v>1</v>
      </c>
      <c r="R415" s="658">
        <v>1</v>
      </c>
      <c r="S415" s="635">
        <v>1</v>
      </c>
      <c r="T415" s="635">
        <v>1</v>
      </c>
      <c r="U415" s="654">
        <v>1</v>
      </c>
      <c r="V415" s="495">
        <v>1</v>
      </c>
      <c r="W415" s="481">
        <v>1</v>
      </c>
      <c r="X415" s="481">
        <v>1</v>
      </c>
      <c r="Y415" s="481">
        <v>1</v>
      </c>
      <c r="Z415" s="481">
        <v>1</v>
      </c>
      <c r="AA415" s="481">
        <v>1</v>
      </c>
      <c r="AB415" s="481">
        <v>1</v>
      </c>
      <c r="AC415" s="481">
        <v>1</v>
      </c>
      <c r="AD415" s="481">
        <v>1</v>
      </c>
      <c r="AE415" s="481">
        <v>1</v>
      </c>
      <c r="AF415" s="481">
        <v>1</v>
      </c>
      <c r="AG415" s="481">
        <v>1</v>
      </c>
      <c r="AH415" s="420">
        <v>1</v>
      </c>
      <c r="AI415" s="890">
        <v>1</v>
      </c>
      <c r="AJ415" s="891">
        <v>1</v>
      </c>
      <c r="AK415" s="892">
        <v>1</v>
      </c>
      <c r="AL415" s="1027">
        <v>1</v>
      </c>
      <c r="AM415" s="892">
        <v>1</v>
      </c>
    </row>
    <row r="416" spans="1:127" s="753" customFormat="1" ht="15" x14ac:dyDescent="0.3">
      <c r="A416" s="740" t="s">
        <v>50</v>
      </c>
      <c r="B416" s="184" t="s">
        <v>42</v>
      </c>
      <c r="C416" s="741" t="s">
        <v>95</v>
      </c>
      <c r="D416" s="742" t="s">
        <v>5</v>
      </c>
      <c r="E416" s="217">
        <f t="shared" si="379"/>
        <v>47.516129032258064</v>
      </c>
      <c r="F416" s="227">
        <f t="shared" si="382"/>
        <v>25.56066597294485</v>
      </c>
      <c r="G416" s="227">
        <f t="shared" si="380"/>
        <v>9</v>
      </c>
      <c r="H416" s="348">
        <f t="shared" si="381"/>
        <v>110</v>
      </c>
      <c r="I416" s="757">
        <v>10.5</v>
      </c>
      <c r="J416" s="759">
        <v>15</v>
      </c>
      <c r="K416" s="759">
        <v>21</v>
      </c>
      <c r="L416" s="759">
        <v>25.9</v>
      </c>
      <c r="M416" s="752">
        <v>32.5</v>
      </c>
      <c r="N416" s="759">
        <v>38</v>
      </c>
      <c r="O416" s="759">
        <v>45</v>
      </c>
      <c r="P416" s="759">
        <v>49.9</v>
      </c>
      <c r="Q416" s="768">
        <v>63</v>
      </c>
      <c r="R416" s="778">
        <v>10.5</v>
      </c>
      <c r="S416" s="767">
        <v>15.9</v>
      </c>
      <c r="T416" s="767">
        <v>22.3</v>
      </c>
      <c r="U416" s="1089">
        <v>27.5</v>
      </c>
      <c r="V416" s="757">
        <v>24</v>
      </c>
      <c r="W416" s="759">
        <v>30</v>
      </c>
      <c r="X416" s="759">
        <v>40</v>
      </c>
      <c r="Y416" s="759">
        <v>49</v>
      </c>
      <c r="Z416" s="752">
        <v>60</v>
      </c>
      <c r="AA416" s="759">
        <v>72</v>
      </c>
      <c r="AB416" s="759">
        <v>75</v>
      </c>
      <c r="AC416" s="759">
        <v>83</v>
      </c>
      <c r="AD416" s="752">
        <v>90</v>
      </c>
      <c r="AE416" s="759">
        <v>99</v>
      </c>
      <c r="AF416" s="759">
        <v>100</v>
      </c>
      <c r="AG416" s="759">
        <v>103</v>
      </c>
      <c r="AH416" s="776">
        <v>110</v>
      </c>
      <c r="AI416" s="893">
        <v>35</v>
      </c>
      <c r="AJ416" s="894">
        <v>45</v>
      </c>
      <c r="AK416" s="895">
        <v>60</v>
      </c>
      <c r="AL416" s="1028">
        <v>9</v>
      </c>
      <c r="AM416" s="895">
        <v>12</v>
      </c>
      <c r="AS416" s="7"/>
      <c r="AT416" s="7"/>
      <c r="DT416" s="7"/>
      <c r="DU416" s="7"/>
      <c r="DV416" s="7"/>
      <c r="DW416" s="7"/>
    </row>
    <row r="417" spans="1:127" s="7" customFormat="1" ht="15" x14ac:dyDescent="0.3">
      <c r="A417" s="185" t="s">
        <v>51</v>
      </c>
      <c r="B417" s="184" t="s">
        <v>43</v>
      </c>
      <c r="C417" s="188" t="s">
        <v>95</v>
      </c>
      <c r="D417" s="198" t="s">
        <v>47</v>
      </c>
      <c r="E417" s="318">
        <f t="shared" si="379"/>
        <v>40.388709677419357</v>
      </c>
      <c r="F417" s="162">
        <f t="shared" si="382"/>
        <v>21.726566077003124</v>
      </c>
      <c r="G417" s="162">
        <f t="shared" si="380"/>
        <v>7.6499999999999995</v>
      </c>
      <c r="H417" s="596">
        <f t="shared" si="381"/>
        <v>93.5</v>
      </c>
      <c r="I417" s="637">
        <v>8.9249999999999989</v>
      </c>
      <c r="J417" s="638">
        <v>12.75</v>
      </c>
      <c r="K417" s="638">
        <v>17.849999999999998</v>
      </c>
      <c r="L417" s="638">
        <v>22.014999999999997</v>
      </c>
      <c r="M417" s="638">
        <v>27.625</v>
      </c>
      <c r="N417" s="638">
        <v>32.299999999999997</v>
      </c>
      <c r="O417" s="638">
        <v>38.25</v>
      </c>
      <c r="P417" s="638">
        <v>42.414999999999999</v>
      </c>
      <c r="Q417" s="639">
        <v>53.55</v>
      </c>
      <c r="R417" s="637">
        <v>8.9249999999999989</v>
      </c>
      <c r="S417" s="638">
        <v>13.515000000000001</v>
      </c>
      <c r="T417" s="638">
        <v>18.955000000000002</v>
      </c>
      <c r="U417" s="655">
        <v>23.375</v>
      </c>
      <c r="V417" s="637">
        <v>20.399999999999999</v>
      </c>
      <c r="W417" s="638">
        <v>25.5</v>
      </c>
      <c r="X417" s="638">
        <v>34</v>
      </c>
      <c r="Y417" s="638">
        <v>41.65</v>
      </c>
      <c r="Z417" s="638">
        <v>51</v>
      </c>
      <c r="AA417" s="638">
        <v>61.199999999999996</v>
      </c>
      <c r="AB417" s="638">
        <v>63.75</v>
      </c>
      <c r="AC417" s="638">
        <v>70.55</v>
      </c>
      <c r="AD417" s="638">
        <v>76.5</v>
      </c>
      <c r="AE417" s="638">
        <v>84.149999999999991</v>
      </c>
      <c r="AF417" s="638">
        <v>85</v>
      </c>
      <c r="AG417" s="638">
        <v>87.55</v>
      </c>
      <c r="AH417" s="639">
        <v>93.5</v>
      </c>
      <c r="AI417" s="884">
        <v>29.75</v>
      </c>
      <c r="AJ417" s="885">
        <v>38.25</v>
      </c>
      <c r="AK417" s="886">
        <v>51</v>
      </c>
      <c r="AL417" s="1025">
        <v>7.6499999999999995</v>
      </c>
      <c r="AM417" s="886">
        <v>10.199999999999999</v>
      </c>
    </row>
    <row r="418" spans="1:127" s="7" customFormat="1" ht="13.8" x14ac:dyDescent="0.3">
      <c r="A418" s="185" t="s">
        <v>12</v>
      </c>
      <c r="B418" s="184" t="s">
        <v>11</v>
      </c>
      <c r="C418" s="188" t="s">
        <v>96</v>
      </c>
      <c r="D418" s="200"/>
      <c r="E418" s="807">
        <f t="shared" si="379"/>
        <v>10</v>
      </c>
      <c r="F418" s="162">
        <f t="shared" si="382"/>
        <v>0</v>
      </c>
      <c r="G418" s="805">
        <f t="shared" si="380"/>
        <v>10</v>
      </c>
      <c r="H418" s="839">
        <f t="shared" si="381"/>
        <v>10</v>
      </c>
      <c r="I418" s="71">
        <v>10</v>
      </c>
      <c r="J418" s="69">
        <v>10</v>
      </c>
      <c r="K418" s="69">
        <v>10</v>
      </c>
      <c r="L418" s="69">
        <v>10</v>
      </c>
      <c r="M418" s="135">
        <v>10</v>
      </c>
      <c r="N418" s="69">
        <v>10</v>
      </c>
      <c r="O418" s="69">
        <v>10</v>
      </c>
      <c r="P418" s="69">
        <v>10</v>
      </c>
      <c r="Q418" s="144">
        <v>10</v>
      </c>
      <c r="R418" s="659">
        <v>10</v>
      </c>
      <c r="S418" s="656">
        <v>10</v>
      </c>
      <c r="T418" s="656">
        <v>10</v>
      </c>
      <c r="U418" s="1090">
        <v>10</v>
      </c>
      <c r="V418" s="71">
        <v>10</v>
      </c>
      <c r="W418" s="69">
        <v>10</v>
      </c>
      <c r="X418" s="69">
        <v>10</v>
      </c>
      <c r="Y418" s="69">
        <v>10</v>
      </c>
      <c r="Z418" s="135">
        <v>10</v>
      </c>
      <c r="AA418" s="69">
        <v>10</v>
      </c>
      <c r="AB418" s="69">
        <v>10</v>
      </c>
      <c r="AC418" s="69">
        <v>10</v>
      </c>
      <c r="AD418" s="135">
        <v>10</v>
      </c>
      <c r="AE418" s="69">
        <v>10</v>
      </c>
      <c r="AF418" s="69">
        <v>10</v>
      </c>
      <c r="AG418" s="69">
        <v>10</v>
      </c>
      <c r="AH418" s="70">
        <v>10</v>
      </c>
      <c r="AI418" s="890">
        <v>10</v>
      </c>
      <c r="AJ418" s="891">
        <v>10</v>
      </c>
      <c r="AK418" s="892">
        <v>10</v>
      </c>
      <c r="AL418" s="1027">
        <v>10</v>
      </c>
      <c r="AM418" s="892">
        <v>10</v>
      </c>
    </row>
    <row r="419" spans="1:127" s="7" customFormat="1" ht="30" hidden="1" customHeight="1" x14ac:dyDescent="0.3">
      <c r="A419" s="185" t="s">
        <v>54</v>
      </c>
      <c r="B419" s="184" t="s">
        <v>44</v>
      </c>
      <c r="C419" s="188" t="s">
        <v>107</v>
      </c>
      <c r="D419" s="205" t="s">
        <v>145</v>
      </c>
      <c r="E419" s="533"/>
      <c r="F419" s="166"/>
      <c r="G419" s="166"/>
      <c r="H419" s="837"/>
      <c r="I419" s="514"/>
      <c r="J419" s="511"/>
      <c r="K419" s="511"/>
      <c r="L419" s="511"/>
      <c r="M419" s="511"/>
      <c r="N419" s="511"/>
      <c r="O419" s="511"/>
      <c r="P419" s="511"/>
      <c r="Q419" s="513"/>
      <c r="R419" s="514"/>
      <c r="S419" s="511"/>
      <c r="T419" s="511"/>
      <c r="U419" s="188"/>
      <c r="V419" s="514"/>
      <c r="W419" s="511"/>
      <c r="X419" s="511"/>
      <c r="Y419" s="511"/>
      <c r="Z419" s="511"/>
      <c r="AA419" s="511"/>
      <c r="AB419" s="511"/>
      <c r="AC419" s="511"/>
      <c r="AD419" s="511"/>
      <c r="AE419" s="511"/>
      <c r="AF419" s="511"/>
      <c r="AG419" s="511"/>
      <c r="AH419" s="513"/>
      <c r="AI419" s="890"/>
      <c r="AJ419" s="891"/>
      <c r="AK419" s="892"/>
      <c r="AL419" s="1027"/>
      <c r="AM419" s="892"/>
    </row>
    <row r="420" spans="1:127" s="7" customFormat="1" ht="15" x14ac:dyDescent="0.3">
      <c r="A420" s="185" t="s">
        <v>52</v>
      </c>
      <c r="B420" s="184" t="s">
        <v>45</v>
      </c>
      <c r="C420" s="188" t="s">
        <v>93</v>
      </c>
      <c r="D420" s="198" t="s">
        <v>15</v>
      </c>
      <c r="E420" s="533">
        <f>AVERAGE(I420:XY420)</f>
        <v>0.29664516129032253</v>
      </c>
      <c r="F420" s="166">
        <f t="shared" ref="F420:F421" si="383">AVEDEV(I420:BY420)</f>
        <v>0.11013527575442249</v>
      </c>
      <c r="G420" s="166">
        <f t="shared" ref="G420:G421" si="384">MIN(I420:XY420)</f>
        <v>0.107</v>
      </c>
      <c r="H420" s="837">
        <f t="shared" ref="H420:H421" si="385">MAX(I420:XY420)</f>
        <v>0.45</v>
      </c>
      <c r="I420" s="652">
        <v>0.13</v>
      </c>
      <c r="J420" s="651">
        <v>0.13</v>
      </c>
      <c r="K420" s="651">
        <v>0.14000000000000001</v>
      </c>
      <c r="L420" s="651">
        <v>0.14000000000000001</v>
      </c>
      <c r="M420" s="651">
        <v>0.14000000000000001</v>
      </c>
      <c r="N420" s="651">
        <v>0.43</v>
      </c>
      <c r="O420" s="651">
        <v>0.43</v>
      </c>
      <c r="P420" s="651">
        <v>0.44</v>
      </c>
      <c r="Q420" s="653">
        <v>0.45</v>
      </c>
      <c r="R420" s="652">
        <v>0.15</v>
      </c>
      <c r="S420" s="651">
        <v>0.16</v>
      </c>
      <c r="T420" s="651">
        <v>0.17</v>
      </c>
      <c r="U420" s="1086">
        <v>0.18</v>
      </c>
      <c r="V420" s="652">
        <v>0.33</v>
      </c>
      <c r="W420" s="651">
        <v>0.33</v>
      </c>
      <c r="X420" s="651">
        <v>0.33</v>
      </c>
      <c r="Y420" s="651">
        <v>0.34</v>
      </c>
      <c r="Z420" s="651">
        <v>0.34</v>
      </c>
      <c r="AA420" s="651">
        <v>0.35</v>
      </c>
      <c r="AB420" s="651">
        <v>0.35</v>
      </c>
      <c r="AC420" s="651">
        <v>0.35</v>
      </c>
      <c r="AD420" s="651">
        <v>0.36</v>
      </c>
      <c r="AE420" s="651">
        <v>0.37</v>
      </c>
      <c r="AF420" s="651">
        <v>0.37</v>
      </c>
      <c r="AG420" s="651">
        <v>0.37</v>
      </c>
      <c r="AH420" s="653">
        <v>0.38</v>
      </c>
      <c r="AI420" s="881">
        <v>0.43</v>
      </c>
      <c r="AJ420" s="882">
        <v>0.44</v>
      </c>
      <c r="AK420" s="883">
        <v>0.45</v>
      </c>
      <c r="AL420" s="1024">
        <v>0.107</v>
      </c>
      <c r="AM420" s="883">
        <v>0.109</v>
      </c>
    </row>
    <row r="421" spans="1:127" s="7" customFormat="1" ht="15" x14ac:dyDescent="0.3">
      <c r="A421" s="185" t="s">
        <v>16</v>
      </c>
      <c r="B421" s="184" t="s">
        <v>46</v>
      </c>
      <c r="C421" s="188" t="s">
        <v>92</v>
      </c>
      <c r="D421" s="198" t="s">
        <v>5</v>
      </c>
      <c r="E421" s="807">
        <f>AVERAGE(I421:XY421)</f>
        <v>87.774193548387103</v>
      </c>
      <c r="F421" s="805">
        <f t="shared" si="383"/>
        <v>45.386056191467212</v>
      </c>
      <c r="G421" s="805">
        <f t="shared" si="384"/>
        <v>25</v>
      </c>
      <c r="H421" s="839">
        <f t="shared" si="385"/>
        <v>224</v>
      </c>
      <c r="I421" s="640">
        <v>26</v>
      </c>
      <c r="J421" s="641">
        <v>30</v>
      </c>
      <c r="K421" s="641">
        <v>35</v>
      </c>
      <c r="L421" s="641">
        <v>40</v>
      </c>
      <c r="M421" s="641">
        <v>47</v>
      </c>
      <c r="N421" s="641">
        <v>53</v>
      </c>
      <c r="O421" s="641">
        <v>59</v>
      </c>
      <c r="P421" s="641">
        <v>63</v>
      </c>
      <c r="Q421" s="642">
        <v>73</v>
      </c>
      <c r="R421" s="534">
        <v>25</v>
      </c>
      <c r="S421" s="164">
        <v>41</v>
      </c>
      <c r="T421" s="164">
        <v>58</v>
      </c>
      <c r="U421" s="298">
        <v>72</v>
      </c>
      <c r="V421" s="640">
        <v>57</v>
      </c>
      <c r="W421" s="641">
        <v>63</v>
      </c>
      <c r="X421" s="641">
        <v>67</v>
      </c>
      <c r="Y421" s="641">
        <v>71</v>
      </c>
      <c r="Z421" s="641">
        <v>78</v>
      </c>
      <c r="AA421" s="641">
        <v>107</v>
      </c>
      <c r="AB421" s="641">
        <v>116</v>
      </c>
      <c r="AC421" s="641">
        <v>139</v>
      </c>
      <c r="AD421" s="641">
        <v>160</v>
      </c>
      <c r="AE421" s="641">
        <v>186</v>
      </c>
      <c r="AF421" s="641">
        <v>189</v>
      </c>
      <c r="AG421" s="641">
        <v>197</v>
      </c>
      <c r="AH421" s="642">
        <v>224</v>
      </c>
      <c r="AI421" s="890">
        <v>96</v>
      </c>
      <c r="AJ421" s="891">
        <v>114</v>
      </c>
      <c r="AK421" s="892">
        <v>141</v>
      </c>
      <c r="AL421" s="1027">
        <v>44</v>
      </c>
      <c r="AM421" s="892">
        <v>50</v>
      </c>
    </row>
    <row r="422" spans="1:127" ht="15" thickBot="1" x14ac:dyDescent="0.35">
      <c r="A422" s="186" t="s">
        <v>154</v>
      </c>
      <c r="B422" s="187"/>
      <c r="C422" s="37" t="s">
        <v>92</v>
      </c>
      <c r="D422" s="201"/>
      <c r="E422" s="218"/>
      <c r="F422" s="731"/>
      <c r="G422" s="219"/>
      <c r="H422" s="351"/>
      <c r="I422" s="83" t="s">
        <v>17</v>
      </c>
      <c r="J422" s="84" t="s">
        <v>17</v>
      </c>
      <c r="K422" s="84" t="s">
        <v>17</v>
      </c>
      <c r="L422" s="84" t="s">
        <v>17</v>
      </c>
      <c r="M422" s="84" t="s">
        <v>17</v>
      </c>
      <c r="N422" s="84" t="s">
        <v>17</v>
      </c>
      <c r="O422" s="84" t="s">
        <v>17</v>
      </c>
      <c r="P422" s="84" t="s">
        <v>17</v>
      </c>
      <c r="Q422" s="457" t="s">
        <v>17</v>
      </c>
      <c r="R422" s="826" t="s">
        <v>17</v>
      </c>
      <c r="S422" s="828" t="s">
        <v>17</v>
      </c>
      <c r="T422" s="828" t="s">
        <v>17</v>
      </c>
      <c r="U422" s="827" t="s">
        <v>17</v>
      </c>
      <c r="V422" s="83" t="s">
        <v>17</v>
      </c>
      <c r="W422" s="84" t="s">
        <v>17</v>
      </c>
      <c r="X422" s="84" t="s">
        <v>17</v>
      </c>
      <c r="Y422" s="84" t="s">
        <v>17</v>
      </c>
      <c r="Z422" s="84" t="s">
        <v>17</v>
      </c>
      <c r="AA422" s="84" t="s">
        <v>17</v>
      </c>
      <c r="AB422" s="84" t="s">
        <v>17</v>
      </c>
      <c r="AC422" s="84" t="s">
        <v>17</v>
      </c>
      <c r="AD422" s="84" t="s">
        <v>17</v>
      </c>
      <c r="AE422" s="84" t="s">
        <v>17</v>
      </c>
      <c r="AF422" s="84" t="s">
        <v>17</v>
      </c>
      <c r="AG422" s="84" t="s">
        <v>17</v>
      </c>
      <c r="AH422" s="457" t="s">
        <v>17</v>
      </c>
      <c r="AI422" s="896" t="s">
        <v>17</v>
      </c>
      <c r="AJ422" s="897" t="s">
        <v>17</v>
      </c>
      <c r="AK422" s="898" t="s">
        <v>17</v>
      </c>
      <c r="AL422" s="1029" t="s">
        <v>17</v>
      </c>
      <c r="AM422" s="898" t="s">
        <v>17</v>
      </c>
      <c r="AS422" s="7"/>
      <c r="AT422" s="7"/>
      <c r="DT422" s="7"/>
      <c r="DU422" s="7"/>
      <c r="DV422" s="7"/>
      <c r="DW422" s="7"/>
    </row>
    <row r="423" spans="1:127" hidden="1" x14ac:dyDescent="0.3">
      <c r="A423" s="1237" t="s">
        <v>103</v>
      </c>
      <c r="B423" s="1242" t="s">
        <v>179</v>
      </c>
      <c r="C423" s="1243"/>
      <c r="D423" s="1243"/>
      <c r="E423" s="286">
        <f>AVERAGE(I423:BC423)</f>
        <v>0.50871428571428567</v>
      </c>
      <c r="F423" s="214">
        <f t="shared" ref="F423:F427" si="386">AVEDEV(I423:BY423)</f>
        <v>0.22653061224489801</v>
      </c>
      <c r="G423" s="287">
        <f>MIN(I423:BC423)</f>
        <v>0.19999999999999998</v>
      </c>
      <c r="H423" s="347">
        <f>MAX(I423:BC423)</f>
        <v>1.22</v>
      </c>
      <c r="I423" s="90">
        <f t="shared" ref="I423:M423" si="387">0.02+0.02*I416</f>
        <v>0.22999999999999998</v>
      </c>
      <c r="J423" s="106">
        <f t="shared" si="387"/>
        <v>0.32</v>
      </c>
      <c r="K423" s="106">
        <f t="shared" si="387"/>
        <v>0.44</v>
      </c>
      <c r="L423" s="106">
        <f t="shared" si="387"/>
        <v>0.53800000000000003</v>
      </c>
      <c r="M423" s="107">
        <f t="shared" si="387"/>
        <v>0.67</v>
      </c>
      <c r="N423" s="352">
        <f>0.02+0.02*AI416</f>
        <v>0.72000000000000008</v>
      </c>
      <c r="O423" s="96">
        <f>0.02+0.02*AJ416</f>
        <v>0.92</v>
      </c>
      <c r="P423" s="1084">
        <f>0.02+0.02*AK416</f>
        <v>1.22</v>
      </c>
      <c r="Q423" s="90">
        <f>0.02+0.02*AL416</f>
        <v>0.19999999999999998</v>
      </c>
      <c r="R423" s="36">
        <f>0.02+0.02*AM416</f>
        <v>0.26</v>
      </c>
      <c r="S423" s="38">
        <f>0.02+0.02*R416</f>
        <v>0.22999999999999998</v>
      </c>
      <c r="T423" s="35">
        <f>0.02+0.02*S416</f>
        <v>0.33800000000000002</v>
      </c>
      <c r="U423" s="35">
        <f>0.02+0.02*T416</f>
        <v>0.46600000000000003</v>
      </c>
      <c r="V423" s="36">
        <f>0.02+0.02*U416</f>
        <v>0.57000000000000006</v>
      </c>
      <c r="W423" s="7"/>
      <c r="AO423" s="7"/>
      <c r="AP423" s="7"/>
      <c r="AQ423" s="7"/>
      <c r="AR423" s="7"/>
      <c r="AS423" s="7"/>
      <c r="AT423" s="7"/>
      <c r="DT423" s="7"/>
      <c r="DU423" s="7"/>
      <c r="DV423" s="7"/>
      <c r="DW423" s="7"/>
    </row>
    <row r="424" spans="1:127" ht="15" hidden="1" thickBot="1" x14ac:dyDescent="0.35">
      <c r="A424" s="1238"/>
      <c r="B424" s="1277" t="s">
        <v>180</v>
      </c>
      <c r="C424" s="1278"/>
      <c r="D424" s="1278"/>
      <c r="E424" s="304">
        <f>AVERAGE(I424:BC424)</f>
        <v>254.35714285714286</v>
      </c>
      <c r="F424" s="305">
        <f t="shared" si="386"/>
        <v>113.26530612244899</v>
      </c>
      <c r="G424" s="305">
        <f t="shared" ref="G424:G427" si="388">MIN(I424:BC424)</f>
        <v>100</v>
      </c>
      <c r="H424" s="574">
        <f t="shared" ref="H424:H427" si="389">MAX(I424:BC424)</f>
        <v>610</v>
      </c>
      <c r="I424" s="43">
        <f t="shared" ref="I424:M424" si="390">10+(10*I416)</f>
        <v>115</v>
      </c>
      <c r="J424" s="46">
        <f t="shared" si="390"/>
        <v>160</v>
      </c>
      <c r="K424" s="46">
        <f t="shared" si="390"/>
        <v>220</v>
      </c>
      <c r="L424" s="46">
        <f t="shared" si="390"/>
        <v>269</v>
      </c>
      <c r="M424" s="47">
        <f t="shared" si="390"/>
        <v>335</v>
      </c>
      <c r="N424" s="627">
        <f>10+(10*AI416)</f>
        <v>360</v>
      </c>
      <c r="O424" s="44">
        <f>10+(10*AJ416)</f>
        <v>460</v>
      </c>
      <c r="P424" s="829">
        <f>10+(10*AK416)</f>
        <v>610</v>
      </c>
      <c r="Q424" s="575">
        <f>10+(10*AL416)</f>
        <v>100</v>
      </c>
      <c r="R424" s="577">
        <f>10+(10*AM416)</f>
        <v>130</v>
      </c>
      <c r="S424" s="578">
        <f>10+(10*R416)</f>
        <v>115</v>
      </c>
      <c r="T424" s="576">
        <f>10+(10*S416)</f>
        <v>169</v>
      </c>
      <c r="U424" s="576">
        <f>10+(10*T416)</f>
        <v>233</v>
      </c>
      <c r="V424" s="577">
        <f>10+(10*U416)</f>
        <v>285</v>
      </c>
      <c r="W424" s="7"/>
      <c r="AO424" s="7"/>
      <c r="AP424" s="7"/>
      <c r="AQ424" s="7"/>
      <c r="AR424" s="7"/>
      <c r="AS424" s="7"/>
      <c r="AT424" s="7"/>
      <c r="DT424" s="7"/>
      <c r="DU424" s="7"/>
      <c r="DV424" s="7"/>
      <c r="DW424" s="7"/>
    </row>
    <row r="425" spans="1:127" hidden="1" x14ac:dyDescent="0.3">
      <c r="A425" s="1239" t="s">
        <v>90</v>
      </c>
      <c r="B425" s="1255" t="s">
        <v>181</v>
      </c>
      <c r="C425" s="1256"/>
      <c r="D425" s="285" t="s">
        <v>184</v>
      </c>
      <c r="E425" s="504">
        <f>AVERAGE(I425:BC425)</f>
        <v>1.205267857142857</v>
      </c>
      <c r="F425" s="505">
        <f t="shared" si="386"/>
        <v>4.8239795918367294E-2</v>
      </c>
      <c r="G425" s="505">
        <f t="shared" si="388"/>
        <v>1.1599999999999999</v>
      </c>
      <c r="H425" s="517">
        <f t="shared" si="389"/>
        <v>1.2937499999999997</v>
      </c>
      <c r="I425" s="319">
        <f t="shared" ref="I425:M425" si="391">I411/0.8</f>
        <v>1.165</v>
      </c>
      <c r="J425" s="515">
        <f t="shared" si="391"/>
        <v>1.16625</v>
      </c>
      <c r="K425" s="515">
        <f t="shared" si="391"/>
        <v>1.17</v>
      </c>
      <c r="L425" s="515">
        <f t="shared" si="391"/>
        <v>1.16625</v>
      </c>
      <c r="M425" s="557">
        <f t="shared" si="391"/>
        <v>1.1599999999999999</v>
      </c>
      <c r="N425" s="319">
        <f>AI411/0.8</f>
        <v>1.1712499999999999</v>
      </c>
      <c r="O425" s="515">
        <f>AJ411/0.8</f>
        <v>1.1762499999999998</v>
      </c>
      <c r="P425" s="608">
        <f>AK411/0.8</f>
        <v>1.1824999999999999</v>
      </c>
      <c r="Q425" s="553">
        <f>AL411/0.8</f>
        <v>1.1812499999999999</v>
      </c>
      <c r="R425" s="555">
        <f>AM411/0.8</f>
        <v>1.1762499999999998</v>
      </c>
      <c r="S425" s="607">
        <f>R411/0.8</f>
        <v>1.2849999999999999</v>
      </c>
      <c r="T425" s="554">
        <f>S411/0.8</f>
        <v>1.2887499999999998</v>
      </c>
      <c r="U425" s="554">
        <f>T411/0.8</f>
        <v>1.2912499999999998</v>
      </c>
      <c r="V425" s="555">
        <f>U411/0.8</f>
        <v>1.2937499999999997</v>
      </c>
      <c r="W425" s="7"/>
      <c r="AO425" s="7"/>
      <c r="AP425" s="7"/>
      <c r="AQ425" s="7"/>
      <c r="AR425" s="7"/>
      <c r="AS425" s="7"/>
      <c r="AT425" s="7"/>
      <c r="DT425" s="7"/>
      <c r="DU425" s="7"/>
      <c r="DV425" s="7"/>
      <c r="DW425" s="7"/>
    </row>
    <row r="426" spans="1:127" ht="16.5" hidden="1" customHeight="1" x14ac:dyDescent="0.3">
      <c r="A426" s="1240"/>
      <c r="B426" s="1253" t="s">
        <v>89</v>
      </c>
      <c r="C426" s="1253"/>
      <c r="D426" s="298" t="s">
        <v>183</v>
      </c>
      <c r="E426" s="217">
        <f>AVERAGE(I426:BC426)</f>
        <v>2.5919137899199645</v>
      </c>
      <c r="F426" s="227">
        <f t="shared" si="386"/>
        <v>0.69127144003925645</v>
      </c>
      <c r="G426" s="227">
        <f t="shared" si="388"/>
        <v>1.5333333333333332</v>
      </c>
      <c r="H426" s="348">
        <f t="shared" si="389"/>
        <v>4.7857142857142856</v>
      </c>
      <c r="I426" s="22">
        <f t="shared" ref="I426:M426" si="392">I423/I420</f>
        <v>1.7692307692307689</v>
      </c>
      <c r="J426" s="23">
        <f t="shared" si="392"/>
        <v>2.4615384615384617</v>
      </c>
      <c r="K426" s="23">
        <f t="shared" si="392"/>
        <v>3.1428571428571428</v>
      </c>
      <c r="L426" s="23">
        <f t="shared" si="392"/>
        <v>3.8428571428571425</v>
      </c>
      <c r="M426" s="20">
        <f t="shared" si="392"/>
        <v>4.7857142857142856</v>
      </c>
      <c r="N426" s="22">
        <f t="shared" ref="N426:R427" si="393">N423/AI420</f>
        <v>1.6744186046511631</v>
      </c>
      <c r="O426" s="23">
        <f t="shared" si="393"/>
        <v>2.0909090909090908</v>
      </c>
      <c r="P426" s="20">
        <f t="shared" si="393"/>
        <v>2.7111111111111108</v>
      </c>
      <c r="Q426" s="22">
        <f t="shared" si="393"/>
        <v>1.8691588785046729</v>
      </c>
      <c r="R426" s="24">
        <f t="shared" si="393"/>
        <v>2.3853211009174311</v>
      </c>
      <c r="S426" s="664">
        <f t="shared" ref="S426:V427" si="394">S423/R420</f>
        <v>1.5333333333333332</v>
      </c>
      <c r="T426" s="23">
        <f t="shared" si="394"/>
        <v>2.1125000000000003</v>
      </c>
      <c r="U426" s="23">
        <f t="shared" si="394"/>
        <v>2.7411764705882353</v>
      </c>
      <c r="V426" s="24">
        <f t="shared" si="394"/>
        <v>3.166666666666667</v>
      </c>
      <c r="W426" s="7"/>
      <c r="X426" s="2"/>
      <c r="Y426" s="2"/>
      <c r="Z426" s="2"/>
      <c r="AA426" s="2"/>
      <c r="AB426" s="2"/>
      <c r="AO426" s="7"/>
      <c r="AP426" s="7"/>
      <c r="AQ426" s="7"/>
      <c r="AR426" s="7"/>
      <c r="AS426" s="7"/>
      <c r="AT426" s="7"/>
      <c r="DT426" s="7"/>
      <c r="DU426" s="7"/>
      <c r="DV426" s="7"/>
      <c r="DW426" s="7"/>
    </row>
    <row r="427" spans="1:127" s="7" customFormat="1" ht="15" hidden="1" thickBot="1" x14ac:dyDescent="0.35">
      <c r="A427" s="1241"/>
      <c r="B427" s="1254"/>
      <c r="C427" s="1254"/>
      <c r="D427" s="299" t="s">
        <v>182</v>
      </c>
      <c r="E427" s="218">
        <f>AVERAGE(I427:BC427)</f>
        <v>4.5411690125375568</v>
      </c>
      <c r="F427" s="219">
        <f t="shared" si="386"/>
        <v>1.0522660186897028</v>
      </c>
      <c r="G427" s="219">
        <f t="shared" si="388"/>
        <v>2.2727272727272729</v>
      </c>
      <c r="H427" s="351">
        <f t="shared" si="389"/>
        <v>7.1276595744680851</v>
      </c>
      <c r="I427" s="320">
        <f t="shared" ref="I427:M427" si="395">I424/I421</f>
        <v>4.4230769230769234</v>
      </c>
      <c r="J427" s="610">
        <f t="shared" si="395"/>
        <v>5.333333333333333</v>
      </c>
      <c r="K427" s="610">
        <f t="shared" si="395"/>
        <v>6.2857142857142856</v>
      </c>
      <c r="L427" s="610">
        <f t="shared" si="395"/>
        <v>6.7249999999999996</v>
      </c>
      <c r="M427" s="612">
        <f t="shared" si="395"/>
        <v>7.1276595744680851</v>
      </c>
      <c r="N427" s="320">
        <f t="shared" si="393"/>
        <v>3.75</v>
      </c>
      <c r="O427" s="610">
        <f t="shared" si="393"/>
        <v>4.0350877192982457</v>
      </c>
      <c r="P427" s="612">
        <f t="shared" si="393"/>
        <v>4.3262411347517729</v>
      </c>
      <c r="Q427" s="320">
        <f t="shared" si="393"/>
        <v>2.2727272727272729</v>
      </c>
      <c r="R427" s="611">
        <f t="shared" si="393"/>
        <v>2.6</v>
      </c>
      <c r="S427" s="323">
        <f t="shared" si="394"/>
        <v>4.5999999999999996</v>
      </c>
      <c r="T427" s="610">
        <f t="shared" si="394"/>
        <v>4.1219512195121952</v>
      </c>
      <c r="U427" s="610">
        <f t="shared" si="394"/>
        <v>4.0172413793103452</v>
      </c>
      <c r="V427" s="611">
        <f t="shared" si="394"/>
        <v>3.9583333333333335</v>
      </c>
      <c r="AO427"/>
      <c r="AP427"/>
      <c r="AQ427"/>
      <c r="AR427"/>
      <c r="AS427"/>
      <c r="AT427"/>
      <c r="DT427"/>
      <c r="DU427"/>
      <c r="DV427"/>
      <c r="DW427"/>
    </row>
    <row r="428" spans="1:127" s="7" customFormat="1" x14ac:dyDescent="0.3">
      <c r="A428" s="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AO428"/>
      <c r="AP428"/>
      <c r="AQ428"/>
      <c r="AR428"/>
      <c r="AS428"/>
      <c r="AT428"/>
      <c r="DT428"/>
      <c r="DU428"/>
      <c r="DV428"/>
      <c r="DW428"/>
    </row>
    <row r="429" spans="1:127" s="7" customFormat="1" x14ac:dyDescent="0.3">
      <c r="A429" s="8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AO429"/>
      <c r="AP429"/>
      <c r="AQ429"/>
      <c r="AR429"/>
      <c r="AS429"/>
      <c r="AT429"/>
      <c r="DT429"/>
      <c r="DU429"/>
      <c r="DV429"/>
      <c r="DW429"/>
    </row>
    <row r="430" spans="1:127" s="7" customFormat="1" x14ac:dyDescent="0.3">
      <c r="A430" s="8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AO430"/>
      <c r="AP430"/>
      <c r="AQ430"/>
      <c r="AR430"/>
      <c r="AS430"/>
      <c r="AT430"/>
      <c r="DT430"/>
      <c r="DU430"/>
      <c r="DV430"/>
      <c r="DW430"/>
    </row>
    <row r="431" spans="1:127" s="7" customFormat="1" x14ac:dyDescent="0.3">
      <c r="A431" s="8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AO431"/>
      <c r="AP431"/>
      <c r="AQ431"/>
      <c r="AR431"/>
      <c r="AS431"/>
      <c r="AT431"/>
      <c r="DT431"/>
      <c r="DU431"/>
      <c r="DV431"/>
      <c r="DW431"/>
    </row>
    <row r="432" spans="1:127" s="7" customFormat="1" x14ac:dyDescent="0.3">
      <c r="A432" s="8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AO432"/>
      <c r="AP432"/>
      <c r="AQ432"/>
      <c r="AR432"/>
      <c r="AS432"/>
      <c r="AT432"/>
      <c r="DT432"/>
      <c r="DU432"/>
      <c r="DV432"/>
      <c r="DW432"/>
    </row>
    <row r="433" spans="1:127" s="7" customFormat="1" x14ac:dyDescent="0.3">
      <c r="A433" s="8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AO433"/>
      <c r="AP433"/>
      <c r="AQ433"/>
      <c r="AR433"/>
      <c r="AS433"/>
      <c r="AT433"/>
      <c r="DT433"/>
      <c r="DU433"/>
      <c r="DV433"/>
      <c r="DW433"/>
    </row>
    <row r="434" spans="1:127" s="7" customFormat="1" x14ac:dyDescent="0.3">
      <c r="A434" s="8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AO434"/>
      <c r="AP434"/>
      <c r="AQ434"/>
      <c r="AR434"/>
      <c r="AS434"/>
      <c r="AT434"/>
      <c r="DT434"/>
      <c r="DU434"/>
      <c r="DV434"/>
      <c r="DW434"/>
    </row>
    <row r="435" spans="1:127" s="7" customFormat="1" x14ac:dyDescent="0.3">
      <c r="A435" s="8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AO435"/>
      <c r="AP435"/>
      <c r="AQ435"/>
      <c r="AR435"/>
      <c r="AS435"/>
      <c r="AT435"/>
      <c r="DT435"/>
      <c r="DU435"/>
      <c r="DV435"/>
      <c r="DW435"/>
    </row>
    <row r="436" spans="1:127" s="7" customFormat="1" x14ac:dyDescent="0.3">
      <c r="A436" s="8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AO436"/>
      <c r="AP436"/>
      <c r="AQ436"/>
      <c r="AR436"/>
      <c r="AS436"/>
      <c r="AT436"/>
      <c r="DT436"/>
      <c r="DU436"/>
      <c r="DV436"/>
      <c r="DW436"/>
    </row>
    <row r="437" spans="1:127" s="7" customFormat="1" x14ac:dyDescent="0.3">
      <c r="A437" s="8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AO437"/>
      <c r="AP437"/>
      <c r="AQ437"/>
      <c r="AR437"/>
      <c r="AS437"/>
      <c r="AT437"/>
      <c r="DT437"/>
      <c r="DU437"/>
      <c r="DV437"/>
      <c r="DW437"/>
    </row>
    <row r="438" spans="1:127" s="7" customFormat="1" x14ac:dyDescent="0.3">
      <c r="A438" s="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AO438"/>
      <c r="AP438"/>
      <c r="AQ438"/>
      <c r="AR438"/>
      <c r="AS438"/>
      <c r="AT438"/>
      <c r="DT438"/>
      <c r="DU438"/>
      <c r="DV438"/>
      <c r="DW438"/>
    </row>
    <row r="439" spans="1:127" s="7" customFormat="1" x14ac:dyDescent="0.3">
      <c r="A439" s="8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AO439"/>
      <c r="AP439"/>
      <c r="AQ439"/>
      <c r="AR439"/>
      <c r="AS439"/>
      <c r="AT439"/>
      <c r="DT439"/>
      <c r="DU439"/>
      <c r="DV439"/>
      <c r="DW439"/>
    </row>
    <row r="440" spans="1:127" s="7" customFormat="1" x14ac:dyDescent="0.3">
      <c r="A440" s="8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AO440"/>
      <c r="AP440"/>
      <c r="AQ440"/>
      <c r="AR440"/>
      <c r="AS440"/>
      <c r="AT440"/>
      <c r="DT440"/>
      <c r="DU440"/>
      <c r="DV440"/>
      <c r="DW440"/>
    </row>
    <row r="441" spans="1:127" s="7" customFormat="1" x14ac:dyDescent="0.3">
      <c r="A441" s="8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AO441"/>
      <c r="AP441"/>
      <c r="AQ441"/>
      <c r="AR441"/>
      <c r="AS441"/>
      <c r="AT441"/>
      <c r="DT441"/>
      <c r="DU441"/>
      <c r="DV441"/>
      <c r="DW441"/>
    </row>
    <row r="442" spans="1:127" s="7" customFormat="1" x14ac:dyDescent="0.3">
      <c r="A442" s="8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AO442"/>
      <c r="AP442"/>
      <c r="AQ442"/>
      <c r="AR442"/>
      <c r="AS442"/>
      <c r="AT442"/>
      <c r="DT442"/>
      <c r="DU442"/>
      <c r="DV442"/>
      <c r="DW442"/>
    </row>
  </sheetData>
  <sheetProtection algorithmName="SHA-512" hashValue="jVvyHUhTJknkr3JFEg5TSmFrf+KK3n3afVqwnM8ZioTCbPOOtZ2irUNp06suGMCOzuvgiHtivX3AQCJBWpqmMg==" saltValue="b71jgVMBVtKzoBG0W9qJ5Q==" spinCount="100000" sheet="1" objects="1" scenarios="1"/>
  <mergeCells count="445">
    <mergeCell ref="AL231:AP231"/>
    <mergeCell ref="AL233:AP234"/>
    <mergeCell ref="AL243:AP243"/>
    <mergeCell ref="AF167:AJ168"/>
    <mergeCell ref="DO101:DQ102"/>
    <mergeCell ref="AU101:AW102"/>
    <mergeCell ref="AU99:AW99"/>
    <mergeCell ref="CL99:CP99"/>
    <mergeCell ref="CL101:CP102"/>
    <mergeCell ref="CQ99:CU99"/>
    <mergeCell ref="CQ101:CU102"/>
    <mergeCell ref="BF233:BJ234"/>
    <mergeCell ref="AV243:AZ243"/>
    <mergeCell ref="AV231:AZ231"/>
    <mergeCell ref="AQ243:AU243"/>
    <mergeCell ref="BA231:BE231"/>
    <mergeCell ref="BA233:BE234"/>
    <mergeCell ref="BA243:BE243"/>
    <mergeCell ref="AQ231:AU231"/>
    <mergeCell ref="AV233:AZ234"/>
    <mergeCell ref="AQ233:AU234"/>
    <mergeCell ref="U387:Y388"/>
    <mergeCell ref="AH233:AK234"/>
    <mergeCell ref="AH231:AK231"/>
    <mergeCell ref="BF243:BJ243"/>
    <mergeCell ref="BF231:BJ231"/>
    <mergeCell ref="AF233:AG234"/>
    <mergeCell ref="AF231:AG231"/>
    <mergeCell ref="AH243:AK243"/>
    <mergeCell ref="EB99:EC99"/>
    <mergeCell ref="EB101:EC102"/>
    <mergeCell ref="EA101:EA102"/>
    <mergeCell ref="AK121:AS121"/>
    <mergeCell ref="AK123:AS124"/>
    <mergeCell ref="AT123:AW124"/>
    <mergeCell ref="AT121:AW121"/>
    <mergeCell ref="AX121:BC121"/>
    <mergeCell ref="AX123:BC124"/>
    <mergeCell ref="DY99:DZ99"/>
    <mergeCell ref="DY101:DZ102"/>
    <mergeCell ref="AX101:BE102"/>
    <mergeCell ref="AX99:BE99"/>
    <mergeCell ref="BF101:BI102"/>
    <mergeCell ref="BF99:BI99"/>
    <mergeCell ref="DC99:DD99"/>
    <mergeCell ref="DW55:EF55"/>
    <mergeCell ref="DW57:EF58"/>
    <mergeCell ref="CH57:CR58"/>
    <mergeCell ref="CH55:CR55"/>
    <mergeCell ref="BS209:CE209"/>
    <mergeCell ref="DE99:DI99"/>
    <mergeCell ref="DI209:DJ209"/>
    <mergeCell ref="BK55:CF55"/>
    <mergeCell ref="BV145:BX146"/>
    <mergeCell ref="DA209:DD209"/>
    <mergeCell ref="DE209:DH209"/>
    <mergeCell ref="BG209:BL209"/>
    <mergeCell ref="BP209:BR209"/>
    <mergeCell ref="BM209:BO209"/>
    <mergeCell ref="CS57:CV58"/>
    <mergeCell ref="CS55:CV55"/>
    <mergeCell ref="CW55:CZ55"/>
    <mergeCell ref="CW57:CZ58"/>
    <mergeCell ref="DA55:DD55"/>
    <mergeCell ref="DA57:DD58"/>
    <mergeCell ref="DE55:DH55"/>
    <mergeCell ref="DE57:DH58"/>
    <mergeCell ref="DC101:DD102"/>
    <mergeCell ref="DO99:DQ99"/>
    <mergeCell ref="DR99:DX99"/>
    <mergeCell ref="CA101:CK102"/>
    <mergeCell ref="CA99:CK99"/>
    <mergeCell ref="BS211:CE212"/>
    <mergeCell ref="CF211:CR212"/>
    <mergeCell ref="CF209:CR209"/>
    <mergeCell ref="DE101:DI102"/>
    <mergeCell ref="DJ101:DN102"/>
    <mergeCell ref="BU101:BZ102"/>
    <mergeCell ref="BU99:BZ99"/>
    <mergeCell ref="BJ101:BT102"/>
    <mergeCell ref="BJ99:BT99"/>
    <mergeCell ref="DR101:DX102"/>
    <mergeCell ref="DJ99:DN99"/>
    <mergeCell ref="BY145:CR146"/>
    <mergeCell ref="BY143:CR143"/>
    <mergeCell ref="BD145:BL146"/>
    <mergeCell ref="BD143:BL143"/>
    <mergeCell ref="BM143:BU143"/>
    <mergeCell ref="BM145:BU146"/>
    <mergeCell ref="BV143:BX143"/>
    <mergeCell ref="DE211:DH212"/>
    <mergeCell ref="DA211:DD212"/>
    <mergeCell ref="AU209:BF209"/>
    <mergeCell ref="X35:AP36"/>
    <mergeCell ref="Q209:S209"/>
    <mergeCell ref="AG57:AK58"/>
    <mergeCell ref="AQ33:BI33"/>
    <mergeCell ref="BT33:CC33"/>
    <mergeCell ref="BT35:CC36"/>
    <mergeCell ref="DI211:DJ212"/>
    <mergeCell ref="CS209:CZ209"/>
    <mergeCell ref="CS211:CZ212"/>
    <mergeCell ref="AN55:BJ55"/>
    <mergeCell ref="AN57:BJ58"/>
    <mergeCell ref="BB143:BC143"/>
    <mergeCell ref="BB145:BC146"/>
    <mergeCell ref="AU211:BF212"/>
    <mergeCell ref="BG211:BL212"/>
    <mergeCell ref="BM211:BO212"/>
    <mergeCell ref="BP211:BR212"/>
    <mergeCell ref="AI211:AT212"/>
    <mergeCell ref="AE123:AJ124"/>
    <mergeCell ref="J378:L378"/>
    <mergeCell ref="I385:T385"/>
    <mergeCell ref="I343:L344"/>
    <mergeCell ref="M343:P344"/>
    <mergeCell ref="J363:L363"/>
    <mergeCell ref="M319:R319"/>
    <mergeCell ref="J365:L366"/>
    <mergeCell ref="I319:L319"/>
    <mergeCell ref="T209:AH209"/>
    <mergeCell ref="T211:AH212"/>
    <mergeCell ref="B403:C403"/>
    <mergeCell ref="B227:C227"/>
    <mergeCell ref="A359:A361"/>
    <mergeCell ref="A386:C387"/>
    <mergeCell ref="A403:A405"/>
    <mergeCell ref="A357:A358"/>
    <mergeCell ref="AE121:AJ121"/>
    <mergeCell ref="I387:T388"/>
    <mergeCell ref="U385:Y385"/>
    <mergeCell ref="M341:P341"/>
    <mergeCell ref="I341:L341"/>
    <mergeCell ref="AI209:AT209"/>
    <mergeCell ref="AE253:AJ253"/>
    <mergeCell ref="AE255:AJ256"/>
    <mergeCell ref="AG319:AJ319"/>
    <mergeCell ref="AK319:AN319"/>
    <mergeCell ref="AK321:AN322"/>
    <mergeCell ref="AG321:AJ322"/>
    <mergeCell ref="AA321:AC322"/>
    <mergeCell ref="AD321:AF322"/>
    <mergeCell ref="AA319:AC319"/>
    <mergeCell ref="AD319:AF319"/>
    <mergeCell ref="Z275:AD275"/>
    <mergeCell ref="B404:C405"/>
    <mergeCell ref="A425:A427"/>
    <mergeCell ref="B425:C425"/>
    <mergeCell ref="B426:C427"/>
    <mergeCell ref="R407:U407"/>
    <mergeCell ref="R409:U410"/>
    <mergeCell ref="AL407:AM407"/>
    <mergeCell ref="AL409:AM410"/>
    <mergeCell ref="AI407:AK407"/>
    <mergeCell ref="AI409:AK410"/>
    <mergeCell ref="E407:H407"/>
    <mergeCell ref="A408:C409"/>
    <mergeCell ref="E409:H410"/>
    <mergeCell ref="A423:A424"/>
    <mergeCell ref="B423:D423"/>
    <mergeCell ref="B424:D424"/>
    <mergeCell ref="I407:Q407"/>
    <mergeCell ref="I409:Q410"/>
    <mergeCell ref="V409:AH410"/>
    <mergeCell ref="V407:AH407"/>
    <mergeCell ref="B402:D402"/>
    <mergeCell ref="B291:D291"/>
    <mergeCell ref="B380:D380"/>
    <mergeCell ref="E253:H253"/>
    <mergeCell ref="E255:H256"/>
    <mergeCell ref="A320:C321"/>
    <mergeCell ref="E275:H275"/>
    <mergeCell ref="B294:C295"/>
    <mergeCell ref="B314:D314"/>
    <mergeCell ref="E387:H388"/>
    <mergeCell ref="B357:D357"/>
    <mergeCell ref="B358:D358"/>
    <mergeCell ref="A269:A270"/>
    <mergeCell ref="B269:D269"/>
    <mergeCell ref="B270:D270"/>
    <mergeCell ref="B293:C293"/>
    <mergeCell ref="E277:H278"/>
    <mergeCell ref="B292:D292"/>
    <mergeCell ref="A315:A317"/>
    <mergeCell ref="A293:A295"/>
    <mergeCell ref="A379:A380"/>
    <mergeCell ref="B379:D379"/>
    <mergeCell ref="E363:H363"/>
    <mergeCell ref="E365:H366"/>
    <mergeCell ref="E211:H212"/>
    <mergeCell ref="I209:P209"/>
    <mergeCell ref="Q211:S212"/>
    <mergeCell ref="Q233:U234"/>
    <mergeCell ref="Q231:U231"/>
    <mergeCell ref="V233:Z234"/>
    <mergeCell ref="W230:AC230"/>
    <mergeCell ref="E233:H234"/>
    <mergeCell ref="E231:H231"/>
    <mergeCell ref="A144:C145"/>
    <mergeCell ref="I35:K36"/>
    <mergeCell ref="L35:W36"/>
    <mergeCell ref="E189:H190"/>
    <mergeCell ref="E187:H187"/>
    <mergeCell ref="E77:H77"/>
    <mergeCell ref="N143:R143"/>
    <mergeCell ref="N145:R146"/>
    <mergeCell ref="S143:Z143"/>
    <mergeCell ref="S145:Z146"/>
    <mergeCell ref="I189:V190"/>
    <mergeCell ref="Z167:AE168"/>
    <mergeCell ref="AD145:BA146"/>
    <mergeCell ref="AA145:AC146"/>
    <mergeCell ref="AA143:AC143"/>
    <mergeCell ref="T57:W58"/>
    <mergeCell ref="Z57:AF58"/>
    <mergeCell ref="Z55:AF55"/>
    <mergeCell ref="I121:O121"/>
    <mergeCell ref="X55:Y55"/>
    <mergeCell ref="X57:Y58"/>
    <mergeCell ref="P55:S55"/>
    <mergeCell ref="P57:S58"/>
    <mergeCell ref="I165:O165"/>
    <mergeCell ref="A203:A204"/>
    <mergeCell ref="A205:A207"/>
    <mergeCell ref="B203:D203"/>
    <mergeCell ref="B204:D204"/>
    <mergeCell ref="B225:D225"/>
    <mergeCell ref="A227:A229"/>
    <mergeCell ref="A254:C255"/>
    <mergeCell ref="B205:C205"/>
    <mergeCell ref="B206:C207"/>
    <mergeCell ref="A210:C211"/>
    <mergeCell ref="B226:D226"/>
    <mergeCell ref="A232:C233"/>
    <mergeCell ref="A225:A226"/>
    <mergeCell ref="B228:C229"/>
    <mergeCell ref="A247:A248"/>
    <mergeCell ref="B249:C249"/>
    <mergeCell ref="B247:D247"/>
    <mergeCell ref="B248:D248"/>
    <mergeCell ref="A249:A251"/>
    <mergeCell ref="B250:C251"/>
    <mergeCell ref="E11:H11"/>
    <mergeCell ref="A27:A28"/>
    <mergeCell ref="A29:A31"/>
    <mergeCell ref="A188:C189"/>
    <mergeCell ref="A183:A185"/>
    <mergeCell ref="B183:C183"/>
    <mergeCell ref="B184:C185"/>
    <mergeCell ref="A166:C167"/>
    <mergeCell ref="A181:A182"/>
    <mergeCell ref="B181:D181"/>
    <mergeCell ref="B182:D182"/>
    <mergeCell ref="E79:H80"/>
    <mergeCell ref="E99:H99"/>
    <mergeCell ref="E101:H102"/>
    <mergeCell ref="E123:H124"/>
    <mergeCell ref="E143:H143"/>
    <mergeCell ref="E165:H165"/>
    <mergeCell ref="A93:A94"/>
    <mergeCell ref="A95:A97"/>
    <mergeCell ref="B93:D93"/>
    <mergeCell ref="B94:D94"/>
    <mergeCell ref="B95:C95"/>
    <mergeCell ref="B96:C97"/>
    <mergeCell ref="A12:C13"/>
    <mergeCell ref="A51:A53"/>
    <mergeCell ref="B51:C51"/>
    <mergeCell ref="B27:D27"/>
    <mergeCell ref="B28:D28"/>
    <mergeCell ref="B29:C29"/>
    <mergeCell ref="B30:C31"/>
    <mergeCell ref="B115:D115"/>
    <mergeCell ref="B116:D116"/>
    <mergeCell ref="B140:C141"/>
    <mergeCell ref="B117:C117"/>
    <mergeCell ref="A139:A141"/>
    <mergeCell ref="A137:A138"/>
    <mergeCell ref="A34:C35"/>
    <mergeCell ref="A49:A50"/>
    <mergeCell ref="A78:C79"/>
    <mergeCell ref="B52:C53"/>
    <mergeCell ref="A71:A72"/>
    <mergeCell ref="B137:D137"/>
    <mergeCell ref="B138:D138"/>
    <mergeCell ref="A100:C101"/>
    <mergeCell ref="B139:C139"/>
    <mergeCell ref="A122:C123"/>
    <mergeCell ref="B336:D336"/>
    <mergeCell ref="A313:A314"/>
    <mergeCell ref="E13:H14"/>
    <mergeCell ref="E55:H55"/>
    <mergeCell ref="E57:H58"/>
    <mergeCell ref="I321:L322"/>
    <mergeCell ref="A271:A273"/>
    <mergeCell ref="I11:J11"/>
    <mergeCell ref="I77:U77"/>
    <mergeCell ref="K11:M11"/>
    <mergeCell ref="N11:O11"/>
    <mergeCell ref="K13:M14"/>
    <mergeCell ref="N13:O14"/>
    <mergeCell ref="I231:P231"/>
    <mergeCell ref="I233:P234"/>
    <mergeCell ref="I243:P243"/>
    <mergeCell ref="P167:Y168"/>
    <mergeCell ref="I187:V187"/>
    <mergeCell ref="I211:P212"/>
    <mergeCell ref="P121:AD121"/>
    <mergeCell ref="P123:AD124"/>
    <mergeCell ref="AD143:BA143"/>
    <mergeCell ref="I13:J14"/>
    <mergeCell ref="I123:O124"/>
    <mergeCell ref="B271:C271"/>
    <mergeCell ref="B272:C273"/>
    <mergeCell ref="I365:I366"/>
    <mergeCell ref="E385:H385"/>
    <mergeCell ref="E33:H33"/>
    <mergeCell ref="A56:C57"/>
    <mergeCell ref="A159:A160"/>
    <mergeCell ref="B159:D159"/>
    <mergeCell ref="B160:D160"/>
    <mergeCell ref="A161:A163"/>
    <mergeCell ref="A73:A75"/>
    <mergeCell ref="B73:C73"/>
    <mergeCell ref="B74:C75"/>
    <mergeCell ref="B161:C161"/>
    <mergeCell ref="B162:C163"/>
    <mergeCell ref="B118:C119"/>
    <mergeCell ref="E121:H121"/>
    <mergeCell ref="A115:A116"/>
    <mergeCell ref="A117:A119"/>
    <mergeCell ref="B49:D49"/>
    <mergeCell ref="B50:D50"/>
    <mergeCell ref="B71:D71"/>
    <mergeCell ref="B72:D72"/>
    <mergeCell ref="A276:C277"/>
    <mergeCell ref="E35:H36"/>
    <mergeCell ref="E209:H209"/>
    <mergeCell ref="I143:M143"/>
    <mergeCell ref="S321:U322"/>
    <mergeCell ref="V321:Z322"/>
    <mergeCell ref="S319:U319"/>
    <mergeCell ref="V319:Z319"/>
    <mergeCell ref="W277:Y278"/>
    <mergeCell ref="Z277:AD278"/>
    <mergeCell ref="M321:R322"/>
    <mergeCell ref="T55:W55"/>
    <mergeCell ref="O297:R297"/>
    <mergeCell ref="E319:H319"/>
    <mergeCell ref="E145:H146"/>
    <mergeCell ref="Q253:U253"/>
    <mergeCell ref="Q255:U256"/>
    <mergeCell ref="V255:AD256"/>
    <mergeCell ref="V253:AD253"/>
    <mergeCell ref="AA231:AE231"/>
    <mergeCell ref="V231:Z231"/>
    <mergeCell ref="AA243:AE243"/>
    <mergeCell ref="AA233:AE234"/>
    <mergeCell ref="E167:H168"/>
    <mergeCell ref="I167:O168"/>
    <mergeCell ref="A401:A402"/>
    <mergeCell ref="A337:A339"/>
    <mergeCell ref="A381:A383"/>
    <mergeCell ref="B401:D401"/>
    <mergeCell ref="E343:H344"/>
    <mergeCell ref="E321:H322"/>
    <mergeCell ref="A291:A292"/>
    <mergeCell ref="E297:H297"/>
    <mergeCell ref="A335:A336"/>
    <mergeCell ref="E299:H300"/>
    <mergeCell ref="B382:C383"/>
    <mergeCell ref="B315:C315"/>
    <mergeCell ref="B313:D313"/>
    <mergeCell ref="B316:C317"/>
    <mergeCell ref="B381:C381"/>
    <mergeCell ref="A364:C365"/>
    <mergeCell ref="A298:C299"/>
    <mergeCell ref="B359:C359"/>
    <mergeCell ref="A342:C343"/>
    <mergeCell ref="B337:C337"/>
    <mergeCell ref="B338:C339"/>
    <mergeCell ref="E341:H341"/>
    <mergeCell ref="B360:C361"/>
    <mergeCell ref="B335:D335"/>
    <mergeCell ref="S312:T312"/>
    <mergeCell ref="S297:T297"/>
    <mergeCell ref="AF243:AG243"/>
    <mergeCell ref="I275:R275"/>
    <mergeCell ref="I277:R278"/>
    <mergeCell ref="I253:P253"/>
    <mergeCell ref="I255:P256"/>
    <mergeCell ref="W252:AC252"/>
    <mergeCell ref="Q243:U243"/>
    <mergeCell ref="V243:Z243"/>
    <mergeCell ref="S275:V275"/>
    <mergeCell ref="W275:Y275"/>
    <mergeCell ref="I297:N297"/>
    <mergeCell ref="EM57:EM58"/>
    <mergeCell ref="BJ33:BN33"/>
    <mergeCell ref="CD33:CL33"/>
    <mergeCell ref="BK57:CF58"/>
    <mergeCell ref="BJ35:BN36"/>
    <mergeCell ref="CD35:CL36"/>
    <mergeCell ref="S277:V278"/>
    <mergeCell ref="S299:T300"/>
    <mergeCell ref="I299:N300"/>
    <mergeCell ref="O299:R300"/>
    <mergeCell ref="I145:M146"/>
    <mergeCell ref="I99:P99"/>
    <mergeCell ref="I101:P102"/>
    <mergeCell ref="Q99:AT99"/>
    <mergeCell ref="Q101:AT102"/>
    <mergeCell ref="W208:AC208"/>
    <mergeCell ref="I33:K33"/>
    <mergeCell ref="L33:W33"/>
    <mergeCell ref="I55:O55"/>
    <mergeCell ref="CV101:DB102"/>
    <mergeCell ref="CV99:DB99"/>
    <mergeCell ref="I57:O58"/>
    <mergeCell ref="I79:U80"/>
    <mergeCell ref="X33:AP33"/>
    <mergeCell ref="CM33:CR33"/>
    <mergeCell ref="CM35:CR36"/>
    <mergeCell ref="AQ35:BI36"/>
    <mergeCell ref="CG57:CG58"/>
    <mergeCell ref="FA57:FD58"/>
    <mergeCell ref="EN57:EY58"/>
    <mergeCell ref="BO35:BS36"/>
    <mergeCell ref="BO33:BS33"/>
    <mergeCell ref="AG55:AK55"/>
    <mergeCell ref="AL55:AM55"/>
    <mergeCell ref="AL57:AM58"/>
    <mergeCell ref="DP55:DV55"/>
    <mergeCell ref="DP57:DV58"/>
    <mergeCell ref="FA55:FD55"/>
    <mergeCell ref="EN55:EY55"/>
    <mergeCell ref="DI57:DO58"/>
    <mergeCell ref="DI55:DO55"/>
    <mergeCell ref="EZ57:EZ58"/>
    <mergeCell ref="EJ57:EJ58"/>
    <mergeCell ref="EG57:EH58"/>
    <mergeCell ref="EG55:EH55"/>
    <mergeCell ref="EK57:EL58"/>
    <mergeCell ref="EK55:EL55"/>
    <mergeCell ref="EI57:EI58"/>
  </mergeCells>
  <phoneticPr fontId="55" type="noConversion"/>
  <conditionalFormatting sqref="AD152">
    <cfRule type="expression" dxfId="143" priority="1">
      <formula>IF(AD$8=5,"WAHR","")</formula>
    </cfRule>
    <cfRule type="expression" dxfId="142" priority="2">
      <formula>IF(AD$8=4,"WAHR","")</formula>
    </cfRule>
    <cfRule type="expression" dxfId="141" priority="3">
      <formula>IF(AD$8=3,"WAHR","")</formula>
    </cfRule>
    <cfRule type="expression" dxfId="140" priority="4">
      <formula>IF(AD$8=2,"WAHR","")</formula>
    </cfRule>
    <cfRule type="expression" dxfId="139" priority="5">
      <formula>IF(AD$8=1,"WAHR","")</formula>
    </cfRule>
    <cfRule type="expression" dxfId="138" priority="6">
      <formula>IF(AD$8=0,"WAHR","")</formula>
    </cfRule>
  </conditionalFormatting>
  <conditionalFormatting sqref="AE152">
    <cfRule type="expression" dxfId="137" priority="7">
      <formula>IF(AD$8=5,"WAHR","")</formula>
    </cfRule>
    <cfRule type="expression" dxfId="136" priority="8">
      <formula>IF(AD$8=4,"WAHR","")</formula>
    </cfRule>
    <cfRule type="expression" dxfId="135" priority="9">
      <formula>IF(AD$8=3,"WAHR","")</formula>
    </cfRule>
    <cfRule type="expression" dxfId="134" priority="10">
      <formula>IF(AD$8=2,"WAHR","")</formula>
    </cfRule>
    <cfRule type="expression" dxfId="133" priority="11">
      <formula>IF(AD$8=1,"WAHR","")</formula>
    </cfRule>
    <cfRule type="expression" dxfId="132" priority="12">
      <formula>IF(AD$8=0,"WAHR","")</formula>
    </cfRule>
  </conditionalFormatting>
  <conditionalFormatting sqref="AF152">
    <cfRule type="expression" dxfId="131" priority="13">
      <formula>IF(AD$8=5,"WAHR","")</formula>
    </cfRule>
    <cfRule type="expression" dxfId="130" priority="14">
      <formula>IF(AD$8=4,"WAHR","")</formula>
    </cfRule>
    <cfRule type="expression" dxfId="129" priority="15">
      <formula>IF(AD$8=3,"WAHR","")</formula>
    </cfRule>
    <cfRule type="expression" dxfId="128" priority="16">
      <formula>IF(AD$8=2,"WAHR","")</formula>
    </cfRule>
    <cfRule type="expression" dxfId="127" priority="17">
      <formula>IF(AD$8=1,"WAHR","")</formula>
    </cfRule>
    <cfRule type="expression" dxfId="126" priority="18">
      <formula>IF(AD$8=0,"WAHR","")</formula>
    </cfRule>
  </conditionalFormatting>
  <conditionalFormatting sqref="AG152">
    <cfRule type="expression" dxfId="125" priority="19">
      <formula>IF(AD$8=5,"WAHR","")</formula>
    </cfRule>
    <cfRule type="expression" dxfId="124" priority="20">
      <formula>IF(AD$8=4,"WAHR","")</formula>
    </cfRule>
    <cfRule type="expression" dxfId="123" priority="21">
      <formula>IF(AD$8=3,"WAHR","")</formula>
    </cfRule>
    <cfRule type="expression" dxfId="122" priority="22">
      <formula>IF(AD$8=2,"WAHR","")</formula>
    </cfRule>
    <cfRule type="expression" dxfId="121" priority="23">
      <formula>IF(AD$8=1,"WAHR","")</formula>
    </cfRule>
    <cfRule type="expression" dxfId="120" priority="24">
      <formula>IF(AD$8=0,"WAHR","")</formula>
    </cfRule>
  </conditionalFormatting>
  <conditionalFormatting sqref="AH152">
    <cfRule type="expression" dxfId="119" priority="25">
      <formula>IF(AD$8=5,"WAHR","")</formula>
    </cfRule>
    <cfRule type="expression" dxfId="118" priority="26">
      <formula>IF(AD$8=4,"WAHR","")</formula>
    </cfRule>
    <cfRule type="expression" dxfId="117" priority="27">
      <formula>IF(AD$8=3,"WAHR","")</formula>
    </cfRule>
    <cfRule type="expression" dxfId="116" priority="28">
      <formula>IF(AD$8=2,"WAHR","")</formula>
    </cfRule>
    <cfRule type="expression" dxfId="115" priority="29">
      <formula>IF(AD$8=1,"WAHR","")</formula>
    </cfRule>
    <cfRule type="expression" dxfId="114" priority="30">
      <formula>IF(AD$8=0,"WAHR","")</formula>
    </cfRule>
  </conditionalFormatting>
  <conditionalFormatting sqref="AI152">
    <cfRule type="expression" dxfId="113" priority="31">
      <formula>IF(AD$8=5,"WAHR","")</formula>
    </cfRule>
    <cfRule type="expression" dxfId="112" priority="32">
      <formula>IF(AD$8=4,"WAHR","")</formula>
    </cfRule>
    <cfRule type="expression" dxfId="111" priority="33">
      <formula>IF(AD$8=3,"WAHR","")</formula>
    </cfRule>
    <cfRule type="expression" dxfId="110" priority="34">
      <formula>IF(AD$8=2,"WAHR","")</formula>
    </cfRule>
    <cfRule type="expression" dxfId="109" priority="35">
      <formula>IF(AD$8=1,"WAHR","")</formula>
    </cfRule>
    <cfRule type="expression" dxfId="108" priority="36">
      <formula>IF(AD$8=0,"WAHR","")</formula>
    </cfRule>
  </conditionalFormatting>
  <conditionalFormatting sqref="AJ152">
    <cfRule type="expression" dxfId="107" priority="37">
      <formula>IF(AD$8=5,"WAHR","")</formula>
    </cfRule>
    <cfRule type="expression" dxfId="106" priority="38">
      <formula>IF(AD$8=4,"WAHR","")</formula>
    </cfRule>
    <cfRule type="expression" dxfId="105" priority="39">
      <formula>IF(AD$8=3,"WAHR","")</formula>
    </cfRule>
    <cfRule type="expression" dxfId="104" priority="40">
      <formula>IF(AD$8=2,"WAHR","")</formula>
    </cfRule>
    <cfRule type="expression" dxfId="103" priority="41">
      <formula>IF(AD$8=1,"WAHR","")</formula>
    </cfRule>
    <cfRule type="expression" dxfId="102" priority="42">
      <formula>IF(AD$8=0,"WAHR","")</formula>
    </cfRule>
  </conditionalFormatting>
  <conditionalFormatting sqref="AK152">
    <cfRule type="expression" dxfId="101" priority="43">
      <formula>IF(AD$8=5,"WAHR","")</formula>
    </cfRule>
    <cfRule type="expression" dxfId="100" priority="44">
      <formula>IF(AD$8=4,"WAHR","")</formula>
    </cfRule>
    <cfRule type="expression" dxfId="99" priority="45">
      <formula>IF(AD$8=3,"WAHR","")</formula>
    </cfRule>
    <cfRule type="expression" dxfId="98" priority="46">
      <formula>IF(AD$8=2,"WAHR","")</formula>
    </cfRule>
    <cfRule type="expression" dxfId="97" priority="47">
      <formula>IF(AD$8=1,"WAHR","")</formula>
    </cfRule>
    <cfRule type="expression" dxfId="96" priority="48">
      <formula>IF(AD$8=0,"WAHR","")</formula>
    </cfRule>
  </conditionalFormatting>
  <conditionalFormatting sqref="AL152">
    <cfRule type="expression" dxfId="95" priority="49">
      <formula>IF(AD$8=5,"WAHR","")</formula>
    </cfRule>
    <cfRule type="expression" dxfId="94" priority="50">
      <formula>IF(AD$8=4,"WAHR","")</formula>
    </cfRule>
    <cfRule type="expression" dxfId="93" priority="51">
      <formula>IF(AD$8=3,"WAHR","")</formula>
    </cfRule>
    <cfRule type="expression" dxfId="92" priority="52">
      <formula>IF(AD$8=2,"WAHR","")</formula>
    </cfRule>
    <cfRule type="expression" dxfId="91" priority="53">
      <formula>IF(AD$8=1,"WAHR","")</formula>
    </cfRule>
    <cfRule type="expression" dxfId="90" priority="54">
      <formula>IF(AD$8=0,"WAHR","")</formula>
    </cfRule>
  </conditionalFormatting>
  <conditionalFormatting sqref="AM152">
    <cfRule type="expression" dxfId="89" priority="55">
      <formula>IF(AD$8=5,"WAHR","")</formula>
    </cfRule>
    <cfRule type="expression" dxfId="88" priority="56">
      <formula>IF(AD$8=4,"WAHR","")</formula>
    </cfRule>
    <cfRule type="expression" dxfId="87" priority="57">
      <formula>IF(AD$8=3,"WAHR","")</formula>
    </cfRule>
    <cfRule type="expression" dxfId="86" priority="58">
      <formula>IF(AD$8=2,"WAHR","")</formula>
    </cfRule>
    <cfRule type="expression" dxfId="85" priority="59">
      <formula>IF(AD$8=1,"WAHR","")</formula>
    </cfRule>
    <cfRule type="expression" dxfId="84" priority="60">
      <formula>IF(AD$8=0,"WAHR","")</formula>
    </cfRule>
  </conditionalFormatting>
  <conditionalFormatting sqref="AN152">
    <cfRule type="expression" dxfId="83" priority="61">
      <formula>IF(AD$8=5,"WAHR","")</formula>
    </cfRule>
    <cfRule type="expression" dxfId="82" priority="62">
      <formula>IF(AD$8=4,"WAHR","")</formula>
    </cfRule>
    <cfRule type="expression" dxfId="81" priority="63">
      <formula>IF(AD$8=3,"WAHR","")</formula>
    </cfRule>
    <cfRule type="expression" dxfId="80" priority="64">
      <formula>IF(AD$8=2,"WAHR","")</formula>
    </cfRule>
    <cfRule type="expression" dxfId="79" priority="65">
      <formula>IF(AD$8=1,"WAHR","")</formula>
    </cfRule>
    <cfRule type="expression" dxfId="78" priority="66">
      <formula>IF(AD$8=0,"WAHR","")</formula>
    </cfRule>
  </conditionalFormatting>
  <conditionalFormatting sqref="AO152">
    <cfRule type="expression" dxfId="77" priority="67">
      <formula>IF(AD$8=5,"WAHR","")</formula>
    </cfRule>
    <cfRule type="expression" dxfId="76" priority="68">
      <formula>IF(AD$8=4,"WAHR","")</formula>
    </cfRule>
    <cfRule type="expression" dxfId="75" priority="69">
      <formula>IF(AD$8=3,"WAHR","")</formula>
    </cfRule>
    <cfRule type="expression" dxfId="74" priority="70">
      <formula>IF(AD$8=2,"WAHR","")</formula>
    </cfRule>
    <cfRule type="expression" dxfId="73" priority="71">
      <formula>IF(AD$8=1,"WAHR","")</formula>
    </cfRule>
    <cfRule type="expression" dxfId="72" priority="72">
      <formula>IF(AD$8=0,"WAHR","")</formula>
    </cfRule>
  </conditionalFormatting>
  <conditionalFormatting sqref="AP152">
    <cfRule type="expression" dxfId="71" priority="73">
      <formula>IF(AD$8=5,"WAHR","")</formula>
    </cfRule>
    <cfRule type="expression" dxfId="70" priority="74">
      <formula>IF(AD$8=4,"WAHR","")</formula>
    </cfRule>
    <cfRule type="expression" dxfId="69" priority="75">
      <formula>IF(AD$8=3,"WAHR","")</formula>
    </cfRule>
    <cfRule type="expression" dxfId="68" priority="76">
      <formula>IF(AD$8=2,"WAHR","")</formula>
    </cfRule>
    <cfRule type="expression" dxfId="67" priority="77">
      <formula>IF(AD$8=1,"WAHR","")</formula>
    </cfRule>
    <cfRule type="expression" dxfId="66" priority="78">
      <formula>IF(AD$8=0,"WAHR","")</formula>
    </cfRule>
  </conditionalFormatting>
  <conditionalFormatting sqref="AQ152">
    <cfRule type="expression" dxfId="65" priority="79">
      <formula>IF(AD$8=5,"WAHR","")</formula>
    </cfRule>
    <cfRule type="expression" dxfId="64" priority="80">
      <formula>IF(AD$8=4,"WAHR","")</formula>
    </cfRule>
    <cfRule type="expression" dxfId="63" priority="81">
      <formula>IF(AD$8=3,"WAHR","")</formula>
    </cfRule>
    <cfRule type="expression" dxfId="62" priority="82">
      <formula>IF(AD$8=2,"WAHR","")</formula>
    </cfRule>
    <cfRule type="expression" dxfId="61" priority="83">
      <formula>IF(AD$8=1,"WAHR","")</formula>
    </cfRule>
    <cfRule type="expression" dxfId="60" priority="84">
      <formula>IF(AD$8=0,"WAHR","")</formula>
    </cfRule>
  </conditionalFormatting>
  <conditionalFormatting sqref="AR152">
    <cfRule type="expression" dxfId="59" priority="85">
      <formula>IF(AD$8=5,"WAHR","")</formula>
    </cfRule>
    <cfRule type="expression" dxfId="58" priority="86">
      <formula>IF(AD$8=4,"WAHR","")</formula>
    </cfRule>
    <cfRule type="expression" dxfId="57" priority="87">
      <formula>IF(AD$8=3,"WAHR","")</formula>
    </cfRule>
    <cfRule type="expression" dxfId="56" priority="88">
      <formula>IF(AD$8=2,"WAHR","")</formula>
    </cfRule>
    <cfRule type="expression" dxfId="55" priority="89">
      <formula>IF(AD$8=1,"WAHR","")</formula>
    </cfRule>
    <cfRule type="expression" dxfId="54" priority="90">
      <formula>IF(AD$8=0,"WAHR","")</formula>
    </cfRule>
  </conditionalFormatting>
  <conditionalFormatting sqref="AS152">
    <cfRule type="expression" dxfId="53" priority="91">
      <formula>IF(AD$8=5,"WAHR","")</formula>
    </cfRule>
    <cfRule type="expression" dxfId="52" priority="92">
      <formula>IF(AD$8=4,"WAHR","")</formula>
    </cfRule>
    <cfRule type="expression" dxfId="51" priority="93">
      <formula>IF(AD$8=3,"WAHR","")</formula>
    </cfRule>
    <cfRule type="expression" dxfId="50" priority="94">
      <formula>IF(AD$8=2,"WAHR","")</formula>
    </cfRule>
    <cfRule type="expression" dxfId="49" priority="95">
      <formula>IF(AD$8=1,"WAHR","")</formula>
    </cfRule>
    <cfRule type="expression" dxfId="48" priority="96">
      <formula>IF(AD$8=0,"WAHR","")</formula>
    </cfRule>
  </conditionalFormatting>
  <conditionalFormatting sqref="AT152">
    <cfRule type="expression" dxfId="47" priority="97">
      <formula>IF(AD$8=5,"WAHR","")</formula>
    </cfRule>
    <cfRule type="expression" dxfId="46" priority="98">
      <formula>IF(AD$8=4,"WAHR","")</formula>
    </cfRule>
    <cfRule type="expression" dxfId="45" priority="99">
      <formula>IF(AD$8=3,"WAHR","")</formula>
    </cfRule>
    <cfRule type="expression" dxfId="44" priority="100">
      <formula>IF(AD$8=2,"WAHR","")</formula>
    </cfRule>
    <cfRule type="expression" dxfId="43" priority="101">
      <formula>IF(AD$8=1,"WAHR","")</formula>
    </cfRule>
    <cfRule type="expression" dxfId="42" priority="102">
      <formula>IF(AD$8=0,"WAHR","")</formula>
    </cfRule>
  </conditionalFormatting>
  <conditionalFormatting sqref="AU152">
    <cfRule type="expression" dxfId="41" priority="103">
      <formula>IF(AD$8=5,"WAHR","")</formula>
    </cfRule>
    <cfRule type="expression" dxfId="40" priority="104">
      <formula>IF(AD$8=4,"WAHR","")</formula>
    </cfRule>
    <cfRule type="expression" dxfId="39" priority="105">
      <formula>IF(AD$8=3,"WAHR","")</formula>
    </cfRule>
    <cfRule type="expression" dxfId="38" priority="106">
      <formula>IF(AD$8=2,"WAHR","")</formula>
    </cfRule>
    <cfRule type="expression" dxfId="37" priority="107">
      <formula>IF(AD$8=1,"WAHR","")</formula>
    </cfRule>
    <cfRule type="expression" dxfId="36" priority="108">
      <formula>IF(AD$8=0,"WAHR","")</formula>
    </cfRule>
  </conditionalFormatting>
  <conditionalFormatting sqref="AV152">
    <cfRule type="expression" dxfId="35" priority="109">
      <formula>IF(AD$8=5,"WAHR","")</formula>
    </cfRule>
    <cfRule type="expression" dxfId="34" priority="110">
      <formula>IF(AD$8=4,"WAHR","")</formula>
    </cfRule>
    <cfRule type="expression" dxfId="33" priority="111">
      <formula>IF(AD$8=3,"WAHR","")</formula>
    </cfRule>
    <cfRule type="expression" dxfId="32" priority="112">
      <formula>IF(AD$8=2,"WAHR","")</formula>
    </cfRule>
    <cfRule type="expression" dxfId="31" priority="113">
      <formula>IF(AD$8=1,"WAHR","")</formula>
    </cfRule>
    <cfRule type="expression" dxfId="30" priority="114">
      <formula>IF(AD$8=0,"WAHR","")</formula>
    </cfRule>
  </conditionalFormatting>
  <conditionalFormatting sqref="AW152">
    <cfRule type="expression" dxfId="29" priority="115">
      <formula>IF(AD$8=5,"WAHR","")</formula>
    </cfRule>
    <cfRule type="expression" dxfId="28" priority="116">
      <formula>IF(AD$8=4,"WAHR","")</formula>
    </cfRule>
    <cfRule type="expression" dxfId="27" priority="117">
      <formula>IF(AD$8=3,"WAHR","")</formula>
    </cfRule>
    <cfRule type="expression" dxfId="26" priority="118">
      <formula>IF(AD$8=2,"WAHR","")</formula>
    </cfRule>
    <cfRule type="expression" dxfId="25" priority="119">
      <formula>IF(AD$8=1,"WAHR","")</formula>
    </cfRule>
    <cfRule type="expression" dxfId="24" priority="120">
      <formula>IF(AD$8=0,"WAHR","")</formula>
    </cfRule>
  </conditionalFormatting>
  <conditionalFormatting sqref="AX152">
    <cfRule type="expression" dxfId="23" priority="121">
      <formula>IF(AD$8=5,"WAHR","")</formula>
    </cfRule>
    <cfRule type="expression" dxfId="22" priority="122">
      <formula>IF(AD$8=4,"WAHR","")</formula>
    </cfRule>
    <cfRule type="expression" dxfId="21" priority="123">
      <formula>IF(AD$8=3,"WAHR","")</formula>
    </cfRule>
    <cfRule type="expression" dxfId="20" priority="124">
      <formula>IF(AD$8=2,"WAHR","")</formula>
    </cfRule>
    <cfRule type="expression" dxfId="19" priority="125">
      <formula>IF(AD$8=1,"WAHR","")</formula>
    </cfRule>
    <cfRule type="expression" dxfId="18" priority="126">
      <formula>IF(AD$8=0,"WAHR","")</formula>
    </cfRule>
  </conditionalFormatting>
  <conditionalFormatting sqref="AY152">
    <cfRule type="expression" dxfId="17" priority="127">
      <formula>IF(AD$8=5,"WAHR","")</formula>
    </cfRule>
    <cfRule type="expression" dxfId="16" priority="128">
      <formula>IF(AD$8=4,"WAHR","")</formula>
    </cfRule>
    <cfRule type="expression" dxfId="15" priority="129">
      <formula>IF(AD$8=3,"WAHR","")</formula>
    </cfRule>
    <cfRule type="expression" dxfId="14" priority="130">
      <formula>IF(AD$8=2,"WAHR","")</formula>
    </cfRule>
    <cfRule type="expression" dxfId="13" priority="131">
      <formula>IF(AD$8=1,"WAHR","")</formula>
    </cfRule>
    <cfRule type="expression" dxfId="12" priority="132">
      <formula>IF(AD$8=0,"WAHR","")</formula>
    </cfRule>
  </conditionalFormatting>
  <conditionalFormatting sqref="AZ152">
    <cfRule type="expression" dxfId="11" priority="133">
      <formula>IF(AD$8=5,"WAHR","")</formula>
    </cfRule>
    <cfRule type="expression" dxfId="10" priority="134">
      <formula>IF(AD$8=4,"WAHR","")</formula>
    </cfRule>
    <cfRule type="expression" dxfId="9" priority="135">
      <formula>IF(AD$8=3,"WAHR","")</formula>
    </cfRule>
    <cfRule type="expression" dxfId="8" priority="136">
      <formula>IF(AD$8=2,"WAHR","")</formula>
    </cfRule>
    <cfRule type="expression" dxfId="7" priority="137">
      <formula>IF(AD$8=1,"WAHR","")</formula>
    </cfRule>
    <cfRule type="expression" dxfId="6" priority="138">
      <formula>IF(AD$8=0,"WAHR","")</formula>
    </cfRule>
  </conditionalFormatting>
  <conditionalFormatting sqref="BA152">
    <cfRule type="expression" dxfId="5" priority="139">
      <formula>IF(AD$8=5,"WAHR","")</formula>
    </cfRule>
    <cfRule type="expression" dxfId="4" priority="140">
      <formula>IF(AD$8=4,"WAHR","")</formula>
    </cfRule>
    <cfRule type="expression" dxfId="3" priority="141">
      <formula>IF(AD$8=3,"WAHR","")</formula>
    </cfRule>
    <cfRule type="expression" dxfId="2" priority="142">
      <formula>IF(AD$8=2,"WAHR","")</formula>
    </cfRule>
    <cfRule type="expression" dxfId="1" priority="143">
      <formula>IF(AD$8=1,"WAHR","")</formula>
    </cfRule>
    <cfRule type="expression" dxfId="0" priority="144">
      <formula>IF(AD$8=0,"WAHR","")</formula>
    </cfRule>
  </conditionalFormatting>
  <pageMargins left="0.23622047244094491" right="0.23622047244094491" top="0.74803149606299213" bottom="0.74803149606299213" header="0.31496062992125984" footer="0.31496062992125984"/>
  <pageSetup paperSize="8" scale="17" fitToWidth="2" orientation="landscape" r:id="rId1"/>
  <rowBreaks count="1" manualBreakCount="1">
    <brk id="296" max="16383" man="1"/>
  </rowBreaks>
  <colBreaks count="2" manualBreakCount="2">
    <brk id="15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view="pageBreakPreview" zoomScale="130" zoomScaleNormal="100" zoomScaleSheetLayoutView="130" workbookViewId="0">
      <selection sqref="A1:F1"/>
    </sheetView>
  </sheetViews>
  <sheetFormatPr baseColWidth="10" defaultRowHeight="14.4" x14ac:dyDescent="0.3"/>
  <cols>
    <col min="1" max="1" width="20.77734375" customWidth="1"/>
    <col min="2" max="2" width="30.77734375" customWidth="1"/>
    <col min="3" max="3" width="10.77734375" customWidth="1"/>
    <col min="4" max="4" width="20.6640625" customWidth="1"/>
    <col min="5" max="5" width="25.77734375" customWidth="1"/>
    <col min="6" max="6" width="12.77734375" customWidth="1"/>
    <col min="7" max="9" width="12.77734375" hidden="1" customWidth="1"/>
    <col min="10" max="10" width="3.44140625" customWidth="1"/>
    <col min="16" max="16" width="11.44140625" customWidth="1"/>
  </cols>
  <sheetData>
    <row r="1" spans="1:16" ht="20.100000000000001" customHeight="1" thickBot="1" x14ac:dyDescent="0.35">
      <c r="A1" s="1250" t="s">
        <v>984</v>
      </c>
      <c r="B1" s="1251"/>
      <c r="C1" s="1251"/>
      <c r="D1" s="1275"/>
      <c r="E1" s="1275"/>
      <c r="F1" s="1276"/>
    </row>
    <row r="2" spans="1:16" ht="30" customHeight="1" thickBot="1" x14ac:dyDescent="0.35">
      <c r="A2" s="1015" t="s">
        <v>101</v>
      </c>
      <c r="B2" s="56" t="s">
        <v>147</v>
      </c>
      <c r="C2" s="57" t="s">
        <v>2</v>
      </c>
      <c r="D2" s="1008" t="s">
        <v>91</v>
      </c>
      <c r="E2" s="247" t="s">
        <v>3</v>
      </c>
      <c r="F2" s="143" t="s">
        <v>75</v>
      </c>
      <c r="G2" s="678" t="s">
        <v>149</v>
      </c>
      <c r="H2" s="308" t="s">
        <v>76</v>
      </c>
      <c r="I2" s="309" t="s">
        <v>77</v>
      </c>
    </row>
    <row r="3" spans="1:16" ht="20.100000000000001" customHeight="1" x14ac:dyDescent="0.3">
      <c r="A3" s="1429" t="s">
        <v>201</v>
      </c>
      <c r="B3" s="1431" t="s">
        <v>48</v>
      </c>
      <c r="C3" s="844"/>
      <c r="D3" s="1009" t="s">
        <v>34</v>
      </c>
      <c r="E3" s="841" t="s">
        <v>986</v>
      </c>
      <c r="F3" s="843"/>
      <c r="G3" s="679" t="e">
        <f>AVEDEV('Kennwerte DIN V 4701-10'!I15:'Kennwerte DIN V 4701-10'!#REF!,'Kennwerte DIN V 4701-10'!I37:'Kennwerte DIN V 4701-10'!DA37,'Kennwerte DIN V 4701-10'!I59:'Kennwerte DIN V 4701-10'!EA59,'Kennwerte DIN V 4701-10'!I81:'Kennwerte DIN V 4701-10'!#REF!,'Kennwerte DIN V 4701-10'!CV103:'Kennwerte DIN V 4701-10'!BM103,'Kennwerte DIN V 4701-10'!I125:'Kennwerte DIN V 4701-10'!#REF!,'Kennwerte DIN V 4701-10'!I191:'Kennwerte DIN V 4701-10'!DA191,'Kennwerte DIN V 4701-10'!I213:'Kennwerte DIN V 4701-10'!CP213,'Kennwerte DIN V 4701-10'!I235:'Kennwerte DIN V 4701-10'!#REF!,'Kennwerte DIN V 4701-10'!I257:'Kennwerte DIN V 4701-10'!DA257,'Kennwerte DIN V 4701-10'!I279:'Kennwerte DIN V 4701-10'!DA279,'Kennwerte DIN V 4701-10'!I301:'Kennwerte DIN V 4701-10'!T301,'Kennwerte DIN V 4701-10'!I323:'Kennwerte DIN V 4701-10'!DA323,'Kennwerte DIN V 4701-10'!I345:'Kennwerte DIN V 4701-10'!DA345,'Kennwerte DIN V 4701-10'!I367:'Kennwerte DIN V 4701-10'!DA367,'Kennwerte DIN V 4701-10'!I389:'Kennwerte DIN V 4701-10'!DA389,'Kennwerte DIN V 4701-10'!I411:'Kennwerte DIN V 4701-10'!DA411)</f>
        <v>#REF!</v>
      </c>
      <c r="H3" s="414" t="e">
        <f>MIN('Kennwerte DIN V 4701-10'!I15:'Kennwerte DIN V 4701-10'!#REF!,'Kennwerte DIN V 4701-10'!I37:'Kennwerte DIN V 4701-10'!DA37,'Kennwerte DIN V 4701-10'!I59:'Kennwerte DIN V 4701-10'!EA59,'Kennwerte DIN V 4701-10'!I81:'Kennwerte DIN V 4701-10'!#REF!,'Kennwerte DIN V 4701-10'!CV103:'Kennwerte DIN V 4701-10'!BM103,'Kennwerte DIN V 4701-10'!I125:'Kennwerte DIN V 4701-10'!#REF!,'Kennwerte DIN V 4701-10'!I191:'Kennwerte DIN V 4701-10'!DA191,'Kennwerte DIN V 4701-10'!I213:'Kennwerte DIN V 4701-10'!CP213,'Kennwerte DIN V 4701-10'!I235:'Kennwerte DIN V 4701-10'!#REF!,'Kennwerte DIN V 4701-10'!I257:'Kennwerte DIN V 4701-10'!DA257,'Kennwerte DIN V 4701-10'!I279:'Kennwerte DIN V 4701-10'!DA279,'Kennwerte DIN V 4701-10'!I301:'Kennwerte DIN V 4701-10'!T301,'Kennwerte DIN V 4701-10'!I323:'Kennwerte DIN V 4701-10'!DA323,'Kennwerte DIN V 4701-10'!I345:'Kennwerte DIN V 4701-10'!DA345,'Kennwerte DIN V 4701-10'!I367:'Kennwerte DIN V 4701-10'!DA367,'Kennwerte DIN V 4701-10'!I389:'Kennwerte DIN V 4701-10'!DA389,'Kennwerte DIN V 4701-10'!I411:'Kennwerte DIN V 4701-10'!DA411)</f>
        <v>#REF!</v>
      </c>
      <c r="I3" s="415" t="e">
        <f>MAX('Kennwerte DIN V 4701-10'!I15:'Kennwerte DIN V 4701-10'!#REF!,'Kennwerte DIN V 4701-10'!I37:'Kennwerte DIN V 4701-10'!DA37,'Kennwerte DIN V 4701-10'!I59:'Kennwerte DIN V 4701-10'!EA59,'Kennwerte DIN V 4701-10'!I81:'Kennwerte DIN V 4701-10'!#REF!,'Kennwerte DIN V 4701-10'!CV103:'Kennwerte DIN V 4701-10'!BM103,'Kennwerte DIN V 4701-10'!I125:'Kennwerte DIN V 4701-10'!#REF!,'Kennwerte DIN V 4701-10'!I191:'Kennwerte DIN V 4701-10'!DA191,'Kennwerte DIN V 4701-10'!I213:'Kennwerte DIN V 4701-10'!CP213,'Kennwerte DIN V 4701-10'!I235:'Kennwerte DIN V 4701-10'!#REF!,'Kennwerte DIN V 4701-10'!I257:'Kennwerte DIN V 4701-10'!DA257,'Kennwerte DIN V 4701-10'!I279:'Kennwerte DIN V 4701-10'!DA279,'Kennwerte DIN V 4701-10'!I301:'Kennwerte DIN V 4701-10'!T301,'Kennwerte DIN V 4701-10'!I323:'Kennwerte DIN V 4701-10'!DA323,'Kennwerte DIN V 4701-10'!I345:'Kennwerte DIN V 4701-10'!DA345,'Kennwerte DIN V 4701-10'!I367:'Kennwerte DIN V 4701-10'!DA367,'Kennwerte DIN V 4701-10'!I389:'Kennwerte DIN V 4701-10'!DA389,'Kennwerte DIN V 4701-10'!I411:'Kennwerte DIN V 4701-10'!DA411)</f>
        <v>#REF!</v>
      </c>
      <c r="K3" s="189"/>
      <c r="L3" s="1427" t="s">
        <v>148</v>
      </c>
      <c r="M3" s="1428"/>
      <c r="N3" s="1428"/>
      <c r="O3" s="1428"/>
      <c r="P3" s="1428"/>
    </row>
    <row r="4" spans="1:16" ht="20.100000000000001" customHeight="1" thickBot="1" x14ac:dyDescent="0.35">
      <c r="A4" s="1430"/>
      <c r="B4" s="1432"/>
      <c r="C4" s="865"/>
      <c r="D4" s="1010" t="s">
        <v>214</v>
      </c>
      <c r="E4" s="842" t="s">
        <v>987</v>
      </c>
      <c r="F4" s="1004"/>
      <c r="G4" s="1005"/>
      <c r="H4" s="1006"/>
      <c r="I4" s="1007"/>
      <c r="K4" s="470"/>
      <c r="L4" s="1427"/>
      <c r="M4" s="1428"/>
      <c r="N4" s="1428"/>
      <c r="O4" s="1428"/>
      <c r="P4" s="1428"/>
    </row>
    <row r="5" spans="1:16" ht="30" customHeight="1" thickBot="1" x14ac:dyDescent="0.35">
      <c r="A5" s="417" t="s">
        <v>202</v>
      </c>
      <c r="B5" s="686" t="s">
        <v>49</v>
      </c>
      <c r="C5" s="845"/>
      <c r="D5" s="1011" t="s">
        <v>727</v>
      </c>
      <c r="E5" s="851" t="s">
        <v>198</v>
      </c>
      <c r="F5" s="840"/>
      <c r="G5" s="680" t="e">
        <f>AVEDEV('Kennwerte DIN V 4701-10'!I16:'Kennwerte DIN V 4701-10'!#REF!,'Kennwerte DIN V 4701-10'!I38:'Kennwerte DIN V 4701-10'!DA38,'Kennwerte DIN V 4701-10'!I60:'Kennwerte DIN V 4701-10'!EA60,'Kennwerte DIN V 4701-10'!I82:'Kennwerte DIN V 4701-10'!#REF!,'Kennwerte DIN V 4701-10'!CV104:'Kennwerte DIN V 4701-10'!BM104,'Kennwerte DIN V 4701-10'!I126:'Kennwerte DIN V 4701-10'!#REF!,'Kennwerte DIN V 4701-10'!I192:'Kennwerte DIN V 4701-10'!DA192,'Kennwerte DIN V 4701-10'!I214:'Kennwerte DIN V 4701-10'!CP214,'Kennwerte DIN V 4701-10'!I236:'Kennwerte DIN V 4701-10'!#REF!,'Kennwerte DIN V 4701-10'!I258:'Kennwerte DIN V 4701-10'!DA258,'Kennwerte DIN V 4701-10'!I280:'Kennwerte DIN V 4701-10'!DA280,'Kennwerte DIN V 4701-10'!I302:'Kennwerte DIN V 4701-10'!T302,'Kennwerte DIN V 4701-10'!I324:'Kennwerte DIN V 4701-10'!DA324,'Kennwerte DIN V 4701-10'!I346:'Kennwerte DIN V 4701-10'!DA346,'Kennwerte DIN V 4701-10'!I368:'Kennwerte DIN V 4701-10'!DA368,'Kennwerte DIN V 4701-10'!I390:'Kennwerte DIN V 4701-10'!DA390,'Kennwerte DIN V 4701-10'!I412:'Kennwerte DIN V 4701-10'!DA412)</f>
        <v>#REF!</v>
      </c>
      <c r="H5" s="568" t="e">
        <f>MIN('Kennwerte DIN V 4701-10'!I16:'Kennwerte DIN V 4701-10'!#REF!,'Kennwerte DIN V 4701-10'!I38:'Kennwerte DIN V 4701-10'!DA38,'Kennwerte DIN V 4701-10'!I60:'Kennwerte DIN V 4701-10'!EA60,'Kennwerte DIN V 4701-10'!I82:'Kennwerte DIN V 4701-10'!#REF!,'Kennwerte DIN V 4701-10'!CV104:'Kennwerte DIN V 4701-10'!BM104,'Kennwerte DIN V 4701-10'!I126:'Kennwerte DIN V 4701-10'!#REF!,'Kennwerte DIN V 4701-10'!I192:'Kennwerte DIN V 4701-10'!DA192,'Kennwerte DIN V 4701-10'!I214:'Kennwerte DIN V 4701-10'!CP214,'Kennwerte DIN V 4701-10'!I236:'Kennwerte DIN V 4701-10'!#REF!,'Kennwerte DIN V 4701-10'!I258:'Kennwerte DIN V 4701-10'!DA258,'Kennwerte DIN V 4701-10'!I280:'Kennwerte DIN V 4701-10'!DA280,'Kennwerte DIN V 4701-10'!I302:'Kennwerte DIN V 4701-10'!T302,'Kennwerte DIN V 4701-10'!I324:'Kennwerte DIN V 4701-10'!DA324,'Kennwerte DIN V 4701-10'!I346:'Kennwerte DIN V 4701-10'!DA346,'Kennwerte DIN V 4701-10'!I368:'Kennwerte DIN V 4701-10'!DA368,'Kennwerte DIN V 4701-10'!I390:'Kennwerte DIN V 4701-10'!DA390,'Kennwerte DIN V 4701-10'!I412:'Kennwerte DIN V 4701-10'!DA412)</f>
        <v>#REF!</v>
      </c>
      <c r="I5" s="569" t="e">
        <f>MAX('Kennwerte DIN V 4701-10'!I16:'Kennwerte DIN V 4701-10'!#REF!,'Kennwerte DIN V 4701-10'!I38:'Kennwerte DIN V 4701-10'!DA38,'Kennwerte DIN V 4701-10'!I60:'Kennwerte DIN V 4701-10'!EA60,'Kennwerte DIN V 4701-10'!I82:'Kennwerte DIN V 4701-10'!#REF!,'Kennwerte DIN V 4701-10'!CV104:'Kennwerte DIN V 4701-10'!BM104,'Kennwerte DIN V 4701-10'!I126:'Kennwerte DIN V 4701-10'!#REF!,'Kennwerte DIN V 4701-10'!I192:'Kennwerte DIN V 4701-10'!DA192,'Kennwerte DIN V 4701-10'!I214:'Kennwerte DIN V 4701-10'!CP214,'Kennwerte DIN V 4701-10'!I236:'Kennwerte DIN V 4701-10'!#REF!,'Kennwerte DIN V 4701-10'!I258:'Kennwerte DIN V 4701-10'!DA258,'Kennwerte DIN V 4701-10'!I280:'Kennwerte DIN V 4701-10'!DA280,'Kennwerte DIN V 4701-10'!I302:'Kennwerte DIN V 4701-10'!T302,'Kennwerte DIN V 4701-10'!I324:'Kennwerte DIN V 4701-10'!DA324,'Kennwerte DIN V 4701-10'!I346:'Kennwerte DIN V 4701-10'!DA346,'Kennwerte DIN V 4701-10'!I368:'Kennwerte DIN V 4701-10'!DA368,'Kennwerte DIN V 4701-10'!I390:'Kennwerte DIN V 4701-10'!DA390,'Kennwerte DIN V 4701-10'!I412:'Kennwerte DIN V 4701-10'!DA412)</f>
        <v>#REF!</v>
      </c>
      <c r="K5" s="470"/>
      <c r="L5" s="1427"/>
      <c r="M5" s="1428"/>
      <c r="N5" s="1428"/>
      <c r="O5" s="1428"/>
      <c r="P5" s="1428"/>
    </row>
    <row r="6" spans="1:16" ht="30" customHeight="1" thickBot="1" x14ac:dyDescent="0.35">
      <c r="A6" s="413" t="s">
        <v>203</v>
      </c>
      <c r="B6" s="685" t="s">
        <v>8</v>
      </c>
      <c r="C6" s="844" t="s">
        <v>93</v>
      </c>
      <c r="D6" s="1425" t="s">
        <v>727</v>
      </c>
      <c r="E6" s="862" t="s">
        <v>846</v>
      </c>
      <c r="F6" s="843"/>
      <c r="G6" s="681" t="e">
        <f>AVEDEV('Kennwerte DIN V 4701-10'!I17:'Kennwerte DIN V 4701-10'!DA17,'Kennwerte DIN V 4701-10'!I39:'Kennwerte DIN V 4701-10'!DA39,'Kennwerte DIN V 4701-10'!I61:'Kennwerte DIN V 4701-10'!EA61,'Kennwerte DIN V 4701-10'!I83:'Kennwerte DIN V 4701-10'!#REF!,'Kennwerte DIN V 4701-10'!CV105:'Kennwerte DIN V 4701-10'!BM105,'Kennwerte DIN V 4701-10'!I127:'Kennwerte DIN V 4701-10'!#REF!,'Kennwerte DIN V 4701-10'!I193:'Kennwerte DIN V 4701-10'!DA193,'Kennwerte DIN V 4701-10'!I215:'Kennwerte DIN V 4701-10'!CP215,'Kennwerte DIN V 4701-10'!I237:'Kennwerte DIN V 4701-10'!#REF!,'Kennwerte DIN V 4701-10'!I259:'Kennwerte DIN V 4701-10'!DA259,'Kennwerte DIN V 4701-10'!I281:'Kennwerte DIN V 4701-10'!DA281,'Kennwerte DIN V 4701-10'!I303:'Kennwerte DIN V 4701-10'!T303,'Kennwerte DIN V 4701-10'!I325:'Kennwerte DIN V 4701-10'!DA325,'Kennwerte DIN V 4701-10'!I347:'Kennwerte DIN V 4701-10'!DA347,'Kennwerte DIN V 4701-10'!I369:'Kennwerte DIN V 4701-10'!DA369,'Kennwerte DIN V 4701-10'!I391:'Kennwerte DIN V 4701-10'!DA391,'Kennwerte DIN V 4701-10'!I413:'Kennwerte DIN V 4701-10'!DA413)</f>
        <v>#REF!</v>
      </c>
      <c r="H6" s="572" t="e">
        <f>MIN('Kennwerte DIN V 4701-10'!I17:'Kennwerte DIN V 4701-10'!DA17,'Kennwerte DIN V 4701-10'!I39:'Kennwerte DIN V 4701-10'!DA39,'Kennwerte DIN V 4701-10'!I61:'Kennwerte DIN V 4701-10'!EA61,'Kennwerte DIN V 4701-10'!I83:'Kennwerte DIN V 4701-10'!#REF!,'Kennwerte DIN V 4701-10'!CV105:'Kennwerte DIN V 4701-10'!BM105,'Kennwerte DIN V 4701-10'!I127:'Kennwerte DIN V 4701-10'!#REF!,'Kennwerte DIN V 4701-10'!I193:'Kennwerte DIN V 4701-10'!DA193,'Kennwerte DIN V 4701-10'!I215:'Kennwerte DIN V 4701-10'!CP215,'Kennwerte DIN V 4701-10'!I237:'Kennwerte DIN V 4701-10'!#REF!,'Kennwerte DIN V 4701-10'!I259:'Kennwerte DIN V 4701-10'!DA259,'Kennwerte DIN V 4701-10'!I281:'Kennwerte DIN V 4701-10'!DA281,'Kennwerte DIN V 4701-10'!I303:'Kennwerte DIN V 4701-10'!T303,'Kennwerte DIN V 4701-10'!I325:'Kennwerte DIN V 4701-10'!DA325,'Kennwerte DIN V 4701-10'!I347:'Kennwerte DIN V 4701-10'!DA347,'Kennwerte DIN V 4701-10'!I369:'Kennwerte DIN V 4701-10'!DA369,'Kennwerte DIN V 4701-10'!I391:'Kennwerte DIN V 4701-10'!DA391,'Kennwerte DIN V 4701-10'!I413:'Kennwerte DIN V 4701-10'!DA413)</f>
        <v>#REF!</v>
      </c>
      <c r="I6" s="573" t="e">
        <f>MAX('Kennwerte DIN V 4701-10'!I17:'Kennwerte DIN V 4701-10'!DA17,'Kennwerte DIN V 4701-10'!I39:'Kennwerte DIN V 4701-10'!DA39,'Kennwerte DIN V 4701-10'!I61:'Kennwerte DIN V 4701-10'!EA61,'Kennwerte DIN V 4701-10'!I83:'Kennwerte DIN V 4701-10'!#REF!,'Kennwerte DIN V 4701-10'!CV105:'Kennwerte DIN V 4701-10'!BM105,'Kennwerte DIN V 4701-10'!I127:'Kennwerte DIN V 4701-10'!#REF!,'Kennwerte DIN V 4701-10'!I193:'Kennwerte DIN V 4701-10'!DA193,'Kennwerte DIN V 4701-10'!I215:'Kennwerte DIN V 4701-10'!CP215,'Kennwerte DIN V 4701-10'!I237:'Kennwerte DIN V 4701-10'!#REF!,'Kennwerte DIN V 4701-10'!I259:'Kennwerte DIN V 4701-10'!DA259,'Kennwerte DIN V 4701-10'!I281:'Kennwerte DIN V 4701-10'!DA281,'Kennwerte DIN V 4701-10'!I303:'Kennwerte DIN V 4701-10'!T303,'Kennwerte DIN V 4701-10'!I325:'Kennwerte DIN V 4701-10'!DA325,'Kennwerte DIN V 4701-10'!I347:'Kennwerte DIN V 4701-10'!DA347,'Kennwerte DIN V 4701-10'!I369:'Kennwerte DIN V 4701-10'!DA369,'Kennwerte DIN V 4701-10'!I391:'Kennwerte DIN V 4701-10'!DA391,'Kennwerte DIN V 4701-10'!I413:'Kennwerte DIN V 4701-10'!DA413)</f>
        <v>#REF!</v>
      </c>
      <c r="K6" s="190"/>
      <c r="L6" s="1427"/>
      <c r="M6" s="1428"/>
      <c r="N6" s="1428"/>
      <c r="O6" s="1428"/>
      <c r="P6" s="1428"/>
    </row>
    <row r="7" spans="1:16" ht="30" customHeight="1" thickBot="1" x14ac:dyDescent="0.35">
      <c r="A7" s="417" t="s">
        <v>204</v>
      </c>
      <c r="B7" s="686" t="s">
        <v>9</v>
      </c>
      <c r="C7" s="845" t="s">
        <v>94</v>
      </c>
      <c r="D7" s="1426"/>
      <c r="E7" s="868" t="s">
        <v>56</v>
      </c>
      <c r="F7" s="869">
        <v>0.59</v>
      </c>
      <c r="G7" s="682" t="e">
        <f>AVEDEV('Kennwerte DIN V 4701-10'!I18:'Kennwerte DIN V 4701-10'!DA18,'Kennwerte DIN V 4701-10'!I40:'Kennwerte DIN V 4701-10'!DA40,'Kennwerte DIN V 4701-10'!I62:'Kennwerte DIN V 4701-10'!EA62,'Kennwerte DIN V 4701-10'!I84:'Kennwerte DIN V 4701-10'!#REF!,'Kennwerte DIN V 4701-10'!CV106:'Kennwerte DIN V 4701-10'!BM106,'Kennwerte DIN V 4701-10'!I128:'Kennwerte DIN V 4701-10'!#REF!,'Kennwerte DIN V 4701-10'!I194:'Kennwerte DIN V 4701-10'!DA194,'Kennwerte DIN V 4701-10'!I216:'Kennwerte DIN V 4701-10'!CP216,'Kennwerte DIN V 4701-10'!I238:'Kennwerte DIN V 4701-10'!#REF!,'Kennwerte DIN V 4701-10'!I260:'Kennwerte DIN V 4701-10'!DA260,'Kennwerte DIN V 4701-10'!I282:'Kennwerte DIN V 4701-10'!DA282,'Kennwerte DIN V 4701-10'!I304:'Kennwerte DIN V 4701-10'!T304,'Kennwerte DIN V 4701-10'!I326:'Kennwerte DIN V 4701-10'!DA326,'Kennwerte DIN V 4701-10'!I348:'Kennwerte DIN V 4701-10'!DA348,'Kennwerte DIN V 4701-10'!I370:'Kennwerte DIN V 4701-10'!DA370,'Kennwerte DIN V 4701-10'!I392:'Kennwerte DIN V 4701-10'!DA392,'Kennwerte DIN V 4701-10'!I414:'Kennwerte DIN V 4701-10'!DA414)</f>
        <v>#REF!</v>
      </c>
      <c r="H7" s="582" t="e">
        <f>MIN('Kennwerte DIN V 4701-10'!I18:'Kennwerte DIN V 4701-10'!DA18,'Kennwerte DIN V 4701-10'!I40:'Kennwerte DIN V 4701-10'!DA40,'Kennwerte DIN V 4701-10'!I62:'Kennwerte DIN V 4701-10'!EA62,'Kennwerte DIN V 4701-10'!I84:'Kennwerte DIN V 4701-10'!#REF!,'Kennwerte DIN V 4701-10'!CV106:'Kennwerte DIN V 4701-10'!BM106,'Kennwerte DIN V 4701-10'!I128:'Kennwerte DIN V 4701-10'!#REF!,'Kennwerte DIN V 4701-10'!I194:'Kennwerte DIN V 4701-10'!DA194,'Kennwerte DIN V 4701-10'!I216:'Kennwerte DIN V 4701-10'!CP216,'Kennwerte DIN V 4701-10'!I238:'Kennwerte DIN V 4701-10'!#REF!,'Kennwerte DIN V 4701-10'!I260:'Kennwerte DIN V 4701-10'!DA260,'Kennwerte DIN V 4701-10'!I282:'Kennwerte DIN V 4701-10'!DA282,'Kennwerte DIN V 4701-10'!I304:'Kennwerte DIN V 4701-10'!T304,'Kennwerte DIN V 4701-10'!I326:'Kennwerte DIN V 4701-10'!DA326,'Kennwerte DIN V 4701-10'!I348:'Kennwerte DIN V 4701-10'!DA348,'Kennwerte DIN V 4701-10'!I370:'Kennwerte DIN V 4701-10'!DA370,'Kennwerte DIN V 4701-10'!I392:'Kennwerte DIN V 4701-10'!DA392,'Kennwerte DIN V 4701-10'!I414:'Kennwerte DIN V 4701-10'!DA414)</f>
        <v>#REF!</v>
      </c>
      <c r="I7" s="584" t="e">
        <f>MAX('Kennwerte DIN V 4701-10'!I18:'Kennwerte DIN V 4701-10'!DA18,'Kennwerte DIN V 4701-10'!I40:'Kennwerte DIN V 4701-10'!DA40,'Kennwerte DIN V 4701-10'!I62:'Kennwerte DIN V 4701-10'!EA62,'Kennwerte DIN V 4701-10'!I84:'Kennwerte DIN V 4701-10'!#REF!,'Kennwerte DIN V 4701-10'!CV106:'Kennwerte DIN V 4701-10'!BM106,'Kennwerte DIN V 4701-10'!I128:'Kennwerte DIN V 4701-10'!#REF!,'Kennwerte DIN V 4701-10'!I194:'Kennwerte DIN V 4701-10'!DA194,'Kennwerte DIN V 4701-10'!I216:'Kennwerte DIN V 4701-10'!CP216,'Kennwerte DIN V 4701-10'!I238:'Kennwerte DIN V 4701-10'!#REF!,'Kennwerte DIN V 4701-10'!I260:'Kennwerte DIN V 4701-10'!DA260,'Kennwerte DIN V 4701-10'!I282:'Kennwerte DIN V 4701-10'!DA282,'Kennwerte DIN V 4701-10'!I304:'Kennwerte DIN V 4701-10'!T304,'Kennwerte DIN V 4701-10'!I326:'Kennwerte DIN V 4701-10'!DA326,'Kennwerte DIN V 4701-10'!I348:'Kennwerte DIN V 4701-10'!DA348,'Kennwerte DIN V 4701-10'!I370:'Kennwerte DIN V 4701-10'!DA370,'Kennwerte DIN V 4701-10'!I392:'Kennwerte DIN V 4701-10'!DA392,'Kennwerte DIN V 4701-10'!I414:'Kennwerte DIN V 4701-10'!DA414)</f>
        <v>#REF!</v>
      </c>
    </row>
    <row r="8" spans="1:16" ht="30" customHeight="1" thickBot="1" x14ac:dyDescent="0.35">
      <c r="A8" s="863" t="s">
        <v>205</v>
      </c>
      <c r="B8" s="864" t="s">
        <v>10</v>
      </c>
      <c r="C8" s="865"/>
      <c r="D8" s="1011" t="s">
        <v>727</v>
      </c>
      <c r="E8" s="866">
        <v>1</v>
      </c>
      <c r="F8" s="867">
        <f>AVERAGE('Kennwerte DIN V 4701-10'!I19:'Kennwerte DIN V 4701-10'!XX19,'Kennwerte DIN V 4701-10'!I41:'Kennwerte DIN V 4701-10'!XX41,'Kennwerte DIN V 4701-10'!I63:'Kennwerte DIN V 4701-10'!XX63,'Kennwerte DIN V 4701-10'!I85:'Kennwerte DIN V 4701-10'!XX85,'Kennwerte DIN V 4701-10'!CV107:'Kennwerte DIN V 4701-10'!XX107,'Kennwerte DIN V 4701-10'!I129:'Kennwerte DIN V 4701-10'!XX129,'Kennwerte DIN V 4701-10'!II151:'Kennwerte DIN V 4701-10'!XX151,'Kennwerte DIN V 4701-10'!I173:'Kennwerte DIN V 4701-10'!XX173,'Kennwerte DIN V 4701-10'!I195:'Kennwerte DIN V 4701-10'!XX195,'Kennwerte DIN V 4701-10'!I217:'Kennwerte DIN V 4701-10'!XX217,'Kennwerte DIN V 4701-10'!I239:'Kennwerte DIN V 4701-10'!XX239,'Kennwerte DIN V 4701-10'!I261:'Kennwerte DIN V 4701-10'!XX261,'Kennwerte DIN V 4701-10'!I283:'Kennwerte DIN V 4701-10'!XX283,'Kennwerte DIN V 4701-10'!I305:'Kennwerte DIN V 4701-10'!T305,'Kennwerte DIN V 4701-10'!I327:'Kennwerte DIN V 4701-10'!XX327,'Kennwerte DIN V 4701-10'!I349:'Kennwerte DIN V 4701-10'!XX349,'Kennwerte DIN V 4701-10'!I371:'Kennwerte DIN V 4701-10'!XX371,'Kennwerte DIN V 4701-10'!I393:'Kennwerte DIN V 4701-10'!XX393,'Kennwerte DIN V 4701-10'!I415:'Kennwerte DIN V 4701-10'!XX415)</f>
        <v>1</v>
      </c>
      <c r="G8" s="681" t="e">
        <f>AVEDEV('Kennwerte DIN V 4701-10'!I19:'Kennwerte DIN V 4701-10'!DA19,'Kennwerte DIN V 4701-10'!I41:'Kennwerte DIN V 4701-10'!DA41,'Kennwerte DIN V 4701-10'!I63:'Kennwerte DIN V 4701-10'!EA63,'Kennwerte DIN V 4701-10'!I85:'Kennwerte DIN V 4701-10'!#REF!,'Kennwerte DIN V 4701-10'!CV107:'Kennwerte DIN V 4701-10'!BM107,'Kennwerte DIN V 4701-10'!I129:'Kennwerte DIN V 4701-10'!#REF!,'Kennwerte DIN V 4701-10'!I195:'Kennwerte DIN V 4701-10'!DA195,'Kennwerte DIN V 4701-10'!I217:'Kennwerte DIN V 4701-10'!CP217,'Kennwerte DIN V 4701-10'!I239:'Kennwerte DIN V 4701-10'!#REF!,'Kennwerte DIN V 4701-10'!I261:'Kennwerte DIN V 4701-10'!DA261,'Kennwerte DIN V 4701-10'!I283:'Kennwerte DIN V 4701-10'!DA283,'Kennwerte DIN V 4701-10'!I305:'Kennwerte DIN V 4701-10'!T305,'Kennwerte DIN V 4701-10'!I327:'Kennwerte DIN V 4701-10'!DA327,'Kennwerte DIN V 4701-10'!I349:'Kennwerte DIN V 4701-10'!DA349,'Kennwerte DIN V 4701-10'!I371:'Kennwerte DIN V 4701-10'!DA371,'Kennwerte DIN V 4701-10'!I393:'Kennwerte DIN V 4701-10'!DA393,'Kennwerte DIN V 4701-10'!I415:'Kennwerte DIN V 4701-10'!DA415)</f>
        <v>#REF!</v>
      </c>
      <c r="H8" s="572" t="e">
        <f>MIN('Kennwerte DIN V 4701-10'!I19:'Kennwerte DIN V 4701-10'!DA19,'Kennwerte DIN V 4701-10'!I41:'Kennwerte DIN V 4701-10'!DA41,'Kennwerte DIN V 4701-10'!I63:'Kennwerte DIN V 4701-10'!EA63,'Kennwerte DIN V 4701-10'!I85:'Kennwerte DIN V 4701-10'!#REF!,'Kennwerte DIN V 4701-10'!CV107:'Kennwerte DIN V 4701-10'!BM107,'Kennwerte DIN V 4701-10'!I129:'Kennwerte DIN V 4701-10'!#REF!,'Kennwerte DIN V 4701-10'!I195:'Kennwerte DIN V 4701-10'!DA195,'Kennwerte DIN V 4701-10'!I217:'Kennwerte DIN V 4701-10'!CP217,'Kennwerte DIN V 4701-10'!I239:'Kennwerte DIN V 4701-10'!#REF!,'Kennwerte DIN V 4701-10'!I261:'Kennwerte DIN V 4701-10'!DA261,'Kennwerte DIN V 4701-10'!I283:'Kennwerte DIN V 4701-10'!DA283,'Kennwerte DIN V 4701-10'!I305:'Kennwerte DIN V 4701-10'!C305,'Kennwerte DIN V 4701-10'!I327:'Kennwerte DIN V 4701-10'!DA327,'Kennwerte DIN V 4701-10'!I349:'Kennwerte DIN V 4701-10'!DA349,'Kennwerte DIN V 4701-10'!I371:'Kennwerte DIN V 4701-10'!DA371,'Kennwerte DIN V 4701-10'!I393:'Kennwerte DIN V 4701-10'!DA393,'Kennwerte DIN V 4701-10'!I415:'Kennwerte DIN V 4701-10'!DA415)</f>
        <v>#REF!</v>
      </c>
      <c r="I8" s="573" t="e">
        <f>MAX('Kennwerte DIN V 4701-10'!I19:'Kennwerte DIN V 4701-10'!DA19,'Kennwerte DIN V 4701-10'!I41:'Kennwerte DIN V 4701-10'!DA41,'Kennwerte DIN V 4701-10'!I63:'Kennwerte DIN V 4701-10'!EA63,'Kennwerte DIN V 4701-10'!I85:'Kennwerte DIN V 4701-10'!#REF!,'Kennwerte DIN V 4701-10'!CV107:'Kennwerte DIN V 4701-10'!BM107,'Kennwerte DIN V 4701-10'!I129:'Kennwerte DIN V 4701-10'!#REF!,'Kennwerte DIN V 4701-10'!I195:'Kennwerte DIN V 4701-10'!DA195,'Kennwerte DIN V 4701-10'!I217:'Kennwerte DIN V 4701-10'!CP217,'Kennwerte DIN V 4701-10'!I239:'Kennwerte DIN V 4701-10'!#REF!,'Kennwerte DIN V 4701-10'!I261:'Kennwerte DIN V 4701-10'!DA261,'Kennwerte DIN V 4701-10'!I283:'Kennwerte DIN V 4701-10'!DA283,'Kennwerte DIN V 4701-10'!I305:'Kennwerte DIN V 4701-10'!DA305,'Kennwerte DIN V 4701-10'!I327:'Kennwerte DIN V 4701-10'!DA327,'Kennwerte DIN V 4701-10'!I349:'Kennwerte DIN V 4701-10'!DA349,'Kennwerte DIN V 4701-10'!I371:'Kennwerte DIN V 4701-10'!DA371,'Kennwerte DIN V 4701-10'!I393:'Kennwerte DIN V 4701-10'!DA393,'Kennwerte DIN V 4701-10'!I415:'Kennwerte DIN V 4701-10'!DA415)</f>
        <v>#REF!</v>
      </c>
    </row>
    <row r="9" spans="1:16" ht="20.100000000000001" customHeight="1" x14ac:dyDescent="0.3">
      <c r="A9" s="413" t="s">
        <v>206</v>
      </c>
      <c r="B9" s="685" t="s">
        <v>50</v>
      </c>
      <c r="C9" s="844" t="s">
        <v>95</v>
      </c>
      <c r="D9" s="1425" t="s">
        <v>727</v>
      </c>
      <c r="E9" s="850" t="s">
        <v>5</v>
      </c>
      <c r="F9" s="843"/>
      <c r="G9" s="681" t="e">
        <f>AVEDEV('Kennwerte DIN V 4701-10'!I20:'Kennwerte DIN V 4701-10'!DA20,'Kennwerte DIN V 4701-10'!I42:'Kennwerte DIN V 4701-10'!DA42,'Kennwerte DIN V 4701-10'!I64:'Kennwerte DIN V 4701-10'!EA64,'Kennwerte DIN V 4701-10'!I86:'Kennwerte DIN V 4701-10'!#REF!,'Kennwerte DIN V 4701-10'!CV108:'Kennwerte DIN V 4701-10'!BM108,'Kennwerte DIN V 4701-10'!I130:'Kennwerte DIN V 4701-10'!#REF!,'Kennwerte DIN V 4701-10'!I196:'Kennwerte DIN V 4701-10'!DA196,'Kennwerte DIN V 4701-10'!I218:'Kennwerte DIN V 4701-10'!CP218,'Kennwerte DIN V 4701-10'!I240:'Kennwerte DIN V 4701-10'!#REF!,'Kennwerte DIN V 4701-10'!I262:'Kennwerte DIN V 4701-10'!DA262,'Kennwerte DIN V 4701-10'!I284:'Kennwerte DIN V 4701-10'!DA284,'Kennwerte DIN V 4701-10'!I306:'Kennwerte DIN V 4701-10'!DA306,'Kennwerte DIN V 4701-10'!I328:'Kennwerte DIN V 4701-10'!DA328,'Kennwerte DIN V 4701-10'!I350:'Kennwerte DIN V 4701-10'!DA350,'Kennwerte DIN V 4701-10'!I372:'Kennwerte DIN V 4701-10'!DA372,'Kennwerte DIN V 4701-10'!I394:'Kennwerte DIN V 4701-10'!DA394,'Kennwerte DIN V 4701-10'!I416:'Kennwerte DIN V 4701-10'!DA416)</f>
        <v>#REF!</v>
      </c>
      <c r="H9" s="572" t="e">
        <f>MIN('Kennwerte DIN V 4701-10'!I20:'Kennwerte DIN V 4701-10'!DA20,'Kennwerte DIN V 4701-10'!I42:'Kennwerte DIN V 4701-10'!DA42,'Kennwerte DIN V 4701-10'!I64:'Kennwerte DIN V 4701-10'!EA64,'Kennwerte DIN V 4701-10'!I86:'Kennwerte DIN V 4701-10'!#REF!,'Kennwerte DIN V 4701-10'!CV108:'Kennwerte DIN V 4701-10'!BM108,'Kennwerte DIN V 4701-10'!I130:'Kennwerte DIN V 4701-10'!#REF!,'Kennwerte DIN V 4701-10'!I196:'Kennwerte DIN V 4701-10'!DA196,'Kennwerte DIN V 4701-10'!I218:'Kennwerte DIN V 4701-10'!CP218,'Kennwerte DIN V 4701-10'!I240:'Kennwerte DIN V 4701-10'!#REF!,'Kennwerte DIN V 4701-10'!I262:'Kennwerte DIN V 4701-10'!DA262,'Kennwerte DIN V 4701-10'!I284:'Kennwerte DIN V 4701-10'!DA284,'Kennwerte DIN V 4701-10'!I306:'Kennwerte DIN V 4701-10'!T306,'Kennwerte DIN V 4701-10'!I328:'Kennwerte DIN V 4701-10'!DA328,'Kennwerte DIN V 4701-10'!I350:'Kennwerte DIN V 4701-10'!DA350,'Kennwerte DIN V 4701-10'!I372:'Kennwerte DIN V 4701-10'!DA372,'Kennwerte DIN V 4701-10'!I394:'Kennwerte DIN V 4701-10'!DA394,'Kennwerte DIN V 4701-10'!I416:'Kennwerte DIN V 4701-10'!DA416)</f>
        <v>#REF!</v>
      </c>
      <c r="I9" s="573" t="e">
        <f>MAX('Kennwerte DIN V 4701-10'!I20:'Kennwerte DIN V 4701-10'!DA20,'Kennwerte DIN V 4701-10'!I42:'Kennwerte DIN V 4701-10'!DA42,'Kennwerte DIN V 4701-10'!I64:'Kennwerte DIN V 4701-10'!EA64,'Kennwerte DIN V 4701-10'!I86:'Kennwerte DIN V 4701-10'!#REF!,'Kennwerte DIN V 4701-10'!CV108:'Kennwerte DIN V 4701-10'!BM108,'Kennwerte DIN V 4701-10'!I130:'Kennwerte DIN V 4701-10'!#REF!,'Kennwerte DIN V 4701-10'!I196:'Kennwerte DIN V 4701-10'!DA196,'Kennwerte DIN V 4701-10'!I218:'Kennwerte DIN V 4701-10'!CP218,'Kennwerte DIN V 4701-10'!I240:'Kennwerte DIN V 4701-10'!#REF!,'Kennwerte DIN V 4701-10'!I262:'Kennwerte DIN V 4701-10'!DA262,'Kennwerte DIN V 4701-10'!I284:'Kennwerte DIN V 4701-10'!DA284,'Kennwerte DIN V 4701-10'!I306:'Kennwerte DIN V 4701-10'!T306,'Kennwerte DIN V 4701-10'!I328:'Kennwerte DIN V 4701-10'!DA328,'Kennwerte DIN V 4701-10'!I350:'Kennwerte DIN V 4701-10'!DA350,'Kennwerte DIN V 4701-10'!I372:'Kennwerte DIN V 4701-10'!DA372,'Kennwerte DIN V 4701-10'!I394:'Kennwerte DIN V 4701-10'!DA394,'Kennwerte DIN V 4701-10'!I416:'Kennwerte DIN V 4701-10'!DA416)</f>
        <v>#REF!</v>
      </c>
    </row>
    <row r="10" spans="1:16" ht="20.100000000000001" customHeight="1" thickBot="1" x14ac:dyDescent="0.35">
      <c r="A10" s="417" t="s">
        <v>207</v>
      </c>
      <c r="B10" s="686" t="s">
        <v>51</v>
      </c>
      <c r="C10" s="845" t="s">
        <v>95</v>
      </c>
      <c r="D10" s="1426"/>
      <c r="E10" s="851" t="s">
        <v>199</v>
      </c>
      <c r="F10" s="840"/>
      <c r="G10" s="681" t="e">
        <f>AVEDEV('Kennwerte DIN V 4701-10'!I21:'Kennwerte DIN V 4701-10'!DA21,'Kennwerte DIN V 4701-10'!I43:'Kennwerte DIN V 4701-10'!DA43,'Kennwerte DIN V 4701-10'!I65:'Kennwerte DIN V 4701-10'!EA65,'Kennwerte DIN V 4701-10'!I87:'Kennwerte DIN V 4701-10'!#REF!,'Kennwerte DIN V 4701-10'!CV109:'Kennwerte DIN V 4701-10'!BM109,'Kennwerte DIN V 4701-10'!I131:'Kennwerte DIN V 4701-10'!#REF!,'Kennwerte DIN V 4701-10'!I197:'Kennwerte DIN V 4701-10'!DA197,'Kennwerte DIN V 4701-10'!I219:'Kennwerte DIN V 4701-10'!CP219,'Kennwerte DIN V 4701-10'!I241:'Kennwerte DIN V 4701-10'!#REF!,'Kennwerte DIN V 4701-10'!I263:'Kennwerte DIN V 4701-10'!DA263,'Kennwerte DIN V 4701-10'!I285:'Kennwerte DIN V 4701-10'!DA285,'Kennwerte DIN V 4701-10'!I307:'Kennwerte DIN V 4701-10'!T307,'Kennwerte DIN V 4701-10'!I329:'Kennwerte DIN V 4701-10'!DA329,'Kennwerte DIN V 4701-10'!I351:'Kennwerte DIN V 4701-10'!DA351,'Kennwerte DIN V 4701-10'!I373:'Kennwerte DIN V 4701-10'!DA373,'Kennwerte DIN V 4701-10'!I395:'Kennwerte DIN V 4701-10'!DA395,'Kennwerte DIN V 4701-10'!I421:'Kennwerte DIN V 4701-10'!DA417)</f>
        <v>#REF!</v>
      </c>
      <c r="H10" s="572" t="e">
        <f>MIN('Kennwerte DIN V 4701-10'!I21:'Kennwerte DIN V 4701-10'!DA21,'Kennwerte DIN V 4701-10'!I43:'Kennwerte DIN V 4701-10'!DA43,'Kennwerte DIN V 4701-10'!I65:'Kennwerte DIN V 4701-10'!EA65,'Kennwerte DIN V 4701-10'!I87:'Kennwerte DIN V 4701-10'!#REF!,'Kennwerte DIN V 4701-10'!CV109:'Kennwerte DIN V 4701-10'!BM109,'Kennwerte DIN V 4701-10'!I131:'Kennwerte DIN V 4701-10'!#REF!,'Kennwerte DIN V 4701-10'!I197:'Kennwerte DIN V 4701-10'!DA197,'Kennwerte DIN V 4701-10'!I219:'Kennwerte DIN V 4701-10'!CP219,'Kennwerte DIN V 4701-10'!I241:'Kennwerte DIN V 4701-10'!#REF!,'Kennwerte DIN V 4701-10'!I263:'Kennwerte DIN V 4701-10'!DA263,'Kennwerte DIN V 4701-10'!I285:'Kennwerte DIN V 4701-10'!DA285,'Kennwerte DIN V 4701-10'!I307:'Kennwerte DIN V 4701-10'!T307,'Kennwerte DIN V 4701-10'!I329:'Kennwerte DIN V 4701-10'!DA329,'Kennwerte DIN V 4701-10'!I351:'Kennwerte DIN V 4701-10'!DA351,'Kennwerte DIN V 4701-10'!I373:'Kennwerte DIN V 4701-10'!DA373,'Kennwerte DIN V 4701-10'!I395:'Kennwerte DIN V 4701-10'!DA395,'Kennwerte DIN V 4701-10'!I421:'Kennwerte DIN V 4701-10'!DA417)</f>
        <v>#REF!</v>
      </c>
      <c r="I10" s="573" t="e">
        <f>MAX('Kennwerte DIN V 4701-10'!I21:'Kennwerte DIN V 4701-10'!DA21,'Kennwerte DIN V 4701-10'!I43:'Kennwerte DIN V 4701-10'!DA43,'Kennwerte DIN V 4701-10'!I65:'Kennwerte DIN V 4701-10'!EA65,'Kennwerte DIN V 4701-10'!I87:'Kennwerte DIN V 4701-10'!#REF!,'Kennwerte DIN V 4701-10'!CV109:'Kennwerte DIN V 4701-10'!BM109,'Kennwerte DIN V 4701-10'!I131:'Kennwerte DIN V 4701-10'!#REF!,'Kennwerte DIN V 4701-10'!I197:'Kennwerte DIN V 4701-10'!DA197,'Kennwerte DIN V 4701-10'!I219:'Kennwerte DIN V 4701-10'!CP219,'Kennwerte DIN V 4701-10'!I241:'Kennwerte DIN V 4701-10'!#REF!,'Kennwerte DIN V 4701-10'!I263:'Kennwerte DIN V 4701-10'!DA263,'Kennwerte DIN V 4701-10'!I285:'Kennwerte DIN V 4701-10'!DA285,'Kennwerte DIN V 4701-10'!I307:'Kennwerte DIN V 4701-10'!T307,'Kennwerte DIN V 4701-10'!I329:'Kennwerte DIN V 4701-10'!DA329,'Kennwerte DIN V 4701-10'!I351:'Kennwerte DIN V 4701-10'!DA351,'Kennwerte DIN V 4701-10'!I373:'Kennwerte DIN V 4701-10'!DA373,'Kennwerte DIN V 4701-10'!I395:'Kennwerte DIN V 4701-10'!DA395,'Kennwerte DIN V 4701-10'!I421:'Kennwerte DIN V 4701-10'!DA417)</f>
        <v>#REF!</v>
      </c>
    </row>
    <row r="11" spans="1:16" ht="20.100000000000001" customHeight="1" x14ac:dyDescent="0.3">
      <c r="A11" s="847" t="s">
        <v>11</v>
      </c>
      <c r="B11" s="848" t="s">
        <v>12</v>
      </c>
      <c r="C11" s="849" t="s">
        <v>96</v>
      </c>
      <c r="D11" s="1425" t="s">
        <v>727</v>
      </c>
      <c r="E11" s="846"/>
      <c r="F11" s="867">
        <v>15.6</v>
      </c>
      <c r="G11" s="681" t="e">
        <f>AVEDEV('Kennwerte DIN V 4701-10'!I22:'Kennwerte DIN V 4701-10'!DA22,'Kennwerte DIN V 4701-10'!I44:'Kennwerte DIN V 4701-10'!DA44,'Kennwerte DIN V 4701-10'!I66:'Kennwerte DIN V 4701-10'!EA66,'Kennwerte DIN V 4701-10'!I88:'Kennwerte DIN V 4701-10'!#REF!,'Kennwerte DIN V 4701-10'!CV110:'Kennwerte DIN V 4701-10'!BM110,'Kennwerte DIN V 4701-10'!I132:'Kennwerte DIN V 4701-10'!#REF!,'Kennwerte DIN V 4701-10'!I198:'Kennwerte DIN V 4701-10'!DA198,'Kennwerte DIN V 4701-10'!I220:'Kennwerte DIN V 4701-10'!CP220,'Kennwerte DIN V 4701-10'!I242:'Kennwerte DIN V 4701-10'!#REF!,'Kennwerte DIN V 4701-10'!I264:'Kennwerte DIN V 4701-10'!DA264,'Kennwerte DIN V 4701-10'!I286:'Kennwerte DIN V 4701-10'!DA286,'Kennwerte DIN V 4701-10'!I308:'Kennwerte DIN V 4701-10'!T308,'Kennwerte DIN V 4701-10'!I330:'Kennwerte DIN V 4701-10'!DA330,'Kennwerte DIN V 4701-10'!I352:'Kennwerte DIN V 4701-10'!DA352,'Kennwerte DIN V 4701-10'!I374:'Kennwerte DIN V 4701-10'!DA374,'Kennwerte DIN V 4701-10'!I396:'Kennwerte DIN V 4701-10'!DA396,'Kennwerte DIN V 4701-10'!I418:'Kennwerte DIN V 4701-10'!DA418)</f>
        <v>#REF!</v>
      </c>
      <c r="H11" s="572" t="e">
        <f>MIN('Kennwerte DIN V 4701-10'!I22:'Kennwerte DIN V 4701-10'!DA22,'Kennwerte DIN V 4701-10'!I44:'Kennwerte DIN V 4701-10'!DA44,'Kennwerte DIN V 4701-10'!I66:'Kennwerte DIN V 4701-10'!EA66,'Kennwerte DIN V 4701-10'!I88:'Kennwerte DIN V 4701-10'!#REF!,'Kennwerte DIN V 4701-10'!CV110:'Kennwerte DIN V 4701-10'!BM110,'Kennwerte DIN V 4701-10'!I132:'Kennwerte DIN V 4701-10'!#REF!,'Kennwerte DIN V 4701-10'!I198:'Kennwerte DIN V 4701-10'!DA198,'Kennwerte DIN V 4701-10'!I220:'Kennwerte DIN V 4701-10'!CP220,'Kennwerte DIN V 4701-10'!I242:'Kennwerte DIN V 4701-10'!#REF!,'Kennwerte DIN V 4701-10'!I264:'Kennwerte DIN V 4701-10'!DA264,'Kennwerte DIN V 4701-10'!I286:'Kennwerte DIN V 4701-10'!DA286,'Kennwerte DIN V 4701-10'!I308:'Kennwerte DIN V 4701-10'!DA308,'Kennwerte DIN V 4701-10'!I330:'Kennwerte DIN V 4701-10'!DA330,'Kennwerte DIN V 4701-10'!I352:'Kennwerte DIN V 4701-10'!DA352,'Kennwerte DIN V 4701-10'!I374:'Kennwerte DIN V 4701-10'!DA374,'Kennwerte DIN V 4701-10'!I396:'Kennwerte DIN V 4701-10'!T396,'Kennwerte DIN V 4701-10'!I418:'Kennwerte DIN V 4701-10'!DA418)</f>
        <v>#REF!</v>
      </c>
      <c r="I11" s="573" t="e">
        <f>MAX('Kennwerte DIN V 4701-10'!I22:'Kennwerte DIN V 4701-10'!DA22,'Kennwerte DIN V 4701-10'!I44:'Kennwerte DIN V 4701-10'!DA44,'Kennwerte DIN V 4701-10'!I66:'Kennwerte DIN V 4701-10'!EA66,'Kennwerte DIN V 4701-10'!I88:'Kennwerte DIN V 4701-10'!#REF!,'Kennwerte DIN V 4701-10'!CV110:'Kennwerte DIN V 4701-10'!BM110,'Kennwerte DIN V 4701-10'!I132:'Kennwerte DIN V 4701-10'!#REF!,'Kennwerte DIN V 4701-10'!I198:'Kennwerte DIN V 4701-10'!DA198,'Kennwerte DIN V 4701-10'!I220:'Kennwerte DIN V 4701-10'!CP220,'Kennwerte DIN V 4701-10'!I242:'Kennwerte DIN V 4701-10'!#REF!,'Kennwerte DIN V 4701-10'!I264:'Kennwerte DIN V 4701-10'!DA264,'Kennwerte DIN V 4701-10'!I286:'Kennwerte DIN V 4701-10'!DA286,'Kennwerte DIN V 4701-10'!I308:'Kennwerte DIN V 4701-10'!DA308,'Kennwerte DIN V 4701-10'!I330:'Kennwerte DIN V 4701-10'!DA330,'Kennwerte DIN V 4701-10'!I352:'Kennwerte DIN V 4701-10'!DA352,'Kennwerte DIN V 4701-10'!I374:'Kennwerte DIN V 4701-10'!DA374,'Kennwerte DIN V 4701-10'!I396:'Kennwerte DIN V 4701-10'!T396,'Kennwerte DIN V 4701-10'!I418:'Kennwerte DIN V 4701-10'!DA418)</f>
        <v>#REF!</v>
      </c>
    </row>
    <row r="12" spans="1:16" ht="30" customHeight="1" thickBot="1" x14ac:dyDescent="0.35">
      <c r="A12" s="852" t="s">
        <v>208</v>
      </c>
      <c r="B12" s="853" t="s">
        <v>54</v>
      </c>
      <c r="C12" s="854" t="s">
        <v>13</v>
      </c>
      <c r="D12" s="1426"/>
      <c r="E12" s="855" t="s">
        <v>200</v>
      </c>
      <c r="F12" s="856"/>
      <c r="G12" s="680"/>
      <c r="H12" s="568"/>
      <c r="I12" s="569"/>
    </row>
    <row r="13" spans="1:16" ht="30" customHeight="1" x14ac:dyDescent="0.3">
      <c r="A13" s="413" t="s">
        <v>209</v>
      </c>
      <c r="B13" s="685" t="s">
        <v>99</v>
      </c>
      <c r="C13" s="844" t="s">
        <v>93</v>
      </c>
      <c r="D13" s="1425" t="s">
        <v>727</v>
      </c>
      <c r="E13" s="862" t="s">
        <v>982</v>
      </c>
      <c r="F13" s="843"/>
      <c r="G13" s="680" t="e">
        <f>AVEDEV('Kennwerte DIN V 4701-10'!I24:'Kennwerte DIN V 4701-10'!DA24,'Kennwerte DIN V 4701-10'!I46:'Kennwerte DIN V 4701-10'!DA46,'Kennwerte DIN V 4701-10'!I68:'Kennwerte DIN V 4701-10'!EA68,'Kennwerte DIN V 4701-10'!I90:'Kennwerte DIN V 4701-10'!#REF!,'Kennwerte DIN V 4701-10'!CV112:'Kennwerte DIN V 4701-10'!BM112,'Kennwerte DIN V 4701-10'!I134:'Kennwerte DIN V 4701-10'!#REF!,'Kennwerte DIN V 4701-10'!I200:'Kennwerte DIN V 4701-10'!DA200,'Kennwerte DIN V 4701-10'!I222:'Kennwerte DIN V 4701-10'!CP222,'Kennwerte DIN V 4701-10'!I244:'Kennwerte DIN V 4701-10'!#REF!,'Kennwerte DIN V 4701-10'!I266:'Kennwerte DIN V 4701-10'!DA266,'Kennwerte DIN V 4701-10'!I288:'Kennwerte DIN V 4701-10'!DA288,'Kennwerte DIN V 4701-10'!I310:'Kennwerte DIN V 4701-10'!DA310,'Kennwerte DIN V 4701-10'!I332:'Kennwerte DIN V 4701-10'!DA332,'Kennwerte DIN V 4701-10'!I354:'Kennwerte DIN V 4701-10'!DA354,'Kennwerte DIN V 4701-10'!I376:'Kennwerte DIN V 4701-10'!DA376,'Kennwerte DIN V 4701-10'!I398:'Kennwerte DIN V 4701-10'!T398,'Kennwerte DIN V 4701-10'!I420:'Kennwerte DIN V 4701-10'!DA420)</f>
        <v>#REF!</v>
      </c>
      <c r="H13" s="568" t="e">
        <f>MIN('Kennwerte DIN V 4701-10'!I24:'Kennwerte DIN V 4701-10'!DA24,'Kennwerte DIN V 4701-10'!I46:'Kennwerte DIN V 4701-10'!DA46,'Kennwerte DIN V 4701-10'!I68:'Kennwerte DIN V 4701-10'!EA68,'Kennwerte DIN V 4701-10'!I90:'Kennwerte DIN V 4701-10'!#REF!,'Kennwerte DIN V 4701-10'!CV112:'Kennwerte DIN V 4701-10'!BM112,'Kennwerte DIN V 4701-10'!I134:'Kennwerte DIN V 4701-10'!#REF!,'Kennwerte DIN V 4701-10'!I200:'Kennwerte DIN V 4701-10'!DA200,'Kennwerte DIN V 4701-10'!I222:'Kennwerte DIN V 4701-10'!CP222,'Kennwerte DIN V 4701-10'!I244:'Kennwerte DIN V 4701-10'!#REF!,'Kennwerte DIN V 4701-10'!I266:'Kennwerte DIN V 4701-10'!DA266,'Kennwerte DIN V 4701-10'!I288:'Kennwerte DIN V 4701-10'!DA288,'Kennwerte DIN V 4701-10'!I310:'Kennwerte DIN V 4701-10'!DA310,'Kennwerte DIN V 4701-10'!I332:'Kennwerte DIN V 4701-10'!DA332,'Kennwerte DIN V 4701-10'!I354:'Kennwerte DIN V 4701-10'!DA354,'Kennwerte DIN V 4701-10'!I376:'Kennwerte DIN V 4701-10'!DA376,'Kennwerte DIN V 4701-10'!I398:'Kennwerte DIN V 4701-10'!T398,'Kennwerte DIN V 4701-10'!I420:'Kennwerte DIN V 4701-10'!DA420)</f>
        <v>#REF!</v>
      </c>
      <c r="I13" s="569" t="e">
        <f>MAX('Kennwerte DIN V 4701-10'!I24:'Kennwerte DIN V 4701-10'!DA24,'Kennwerte DIN V 4701-10'!I46:'Kennwerte DIN V 4701-10'!DA46,'Kennwerte DIN V 4701-10'!I68:'Kennwerte DIN V 4701-10'!EA68,'Kennwerte DIN V 4701-10'!I90:'Kennwerte DIN V 4701-10'!#REF!,'Kennwerte DIN V 4701-10'!CV112:'Kennwerte DIN V 4701-10'!BM112,'Kennwerte DIN V 4701-10'!I134:'Kennwerte DIN V 4701-10'!#REF!,'Kennwerte DIN V 4701-10'!I200:'Kennwerte DIN V 4701-10'!DA200,'Kennwerte DIN V 4701-10'!I222:'Kennwerte DIN V 4701-10'!CP222,'Kennwerte DIN V 4701-10'!I244:'Kennwerte DIN V 4701-10'!#REF!,'Kennwerte DIN V 4701-10'!I266:'Kennwerte DIN V 4701-10'!DA266,'Kennwerte DIN V 4701-10'!I288:'Kennwerte DIN V 4701-10'!DA288,'Kennwerte DIN V 4701-10'!I310:'Kennwerte DIN V 4701-10'!DA310,'Kennwerte DIN V 4701-10'!I332:'Kennwerte DIN V 4701-10'!DA332,'Kennwerte DIN V 4701-10'!I354:'Kennwerte DIN V 4701-10'!DA354,'Kennwerte DIN V 4701-10'!I376:'Kennwerte DIN V 4701-10'!DA376,'Kennwerte DIN V 4701-10'!I398:'Kennwerte DIN V 4701-10'!T398,'Kennwerte DIN V 4701-10'!I420:'Kennwerte DIN V 4701-10'!DA420)</f>
        <v>#REF!</v>
      </c>
    </row>
    <row r="14" spans="1:16" ht="30" customHeight="1" thickBot="1" x14ac:dyDescent="0.35">
      <c r="A14" s="417" t="s">
        <v>210</v>
      </c>
      <c r="B14" s="686" t="s">
        <v>16</v>
      </c>
      <c r="C14" s="845" t="s">
        <v>92</v>
      </c>
      <c r="D14" s="1426"/>
      <c r="E14" s="851" t="s">
        <v>983</v>
      </c>
      <c r="F14" s="840"/>
      <c r="G14" s="683" t="e">
        <f>AVEDEV('Kennwerte DIN V 4701-10'!I25:'Kennwerte DIN V 4701-10'!DA25,'Kennwerte DIN V 4701-10'!I47:'Kennwerte DIN V 4701-10'!DA47,'Kennwerte DIN V 4701-10'!I69:'Kennwerte DIN V 4701-10'!EA69,'Kennwerte DIN V 4701-10'!I91:'Kennwerte DIN V 4701-10'!#REF!,'Kennwerte DIN V 4701-10'!CV113:'Kennwerte DIN V 4701-10'!BM113,'Kennwerte DIN V 4701-10'!I135:'Kennwerte DIN V 4701-10'!#REF!,'Kennwerte DIN V 4701-10'!I201:'Kennwerte DIN V 4701-10'!DA201,'Kennwerte DIN V 4701-10'!I223:'Kennwerte DIN V 4701-10'!CP223,'Kennwerte DIN V 4701-10'!I245:'Kennwerte DIN V 4701-10'!#REF!,'Kennwerte DIN V 4701-10'!I267:'Kennwerte DIN V 4701-10'!DA267,'Kennwerte DIN V 4701-10'!I289:'Kennwerte DIN V 4701-10'!DA289,'Kennwerte DIN V 4701-10'!I311:'Kennwerte DIN V 4701-10'!T311,'Kennwerte DIN V 4701-10'!I333:'Kennwerte DIN V 4701-10'!DA333,'Kennwerte DIN V 4701-10'!I355:'Kennwerte DIN V 4701-10'!DA355,'Kennwerte DIN V 4701-10'!I377:'Kennwerte DIN V 4701-10'!DA377,'Kennwerte DIN V 4701-10'!I399:'Kennwerte DIN V 4701-10'!DA399,'Kennwerte DIN V 4701-10'!I421:'Kennwerte DIN V 4701-10'!DA421)</f>
        <v>#REF!</v>
      </c>
      <c r="H14" s="583" t="e">
        <f>MIN('Kennwerte DIN V 4701-10'!I25:'Kennwerte DIN V 4701-10'!DA25,'Kennwerte DIN V 4701-10'!I47:'Kennwerte DIN V 4701-10'!DA47,'Kennwerte DIN V 4701-10'!I69:'Kennwerte DIN V 4701-10'!EA69,'Kennwerte DIN V 4701-10'!I91:'Kennwerte DIN V 4701-10'!#REF!,'Kennwerte DIN V 4701-10'!CV113:'Kennwerte DIN V 4701-10'!BM113,'Kennwerte DIN V 4701-10'!I135:'Kennwerte DIN V 4701-10'!#REF!,'Kennwerte DIN V 4701-10'!I201:'Kennwerte DIN V 4701-10'!DA201,'Kennwerte DIN V 4701-10'!I223:'Kennwerte DIN V 4701-10'!CP223,'Kennwerte DIN V 4701-10'!I245:'Kennwerte DIN V 4701-10'!#REF!,'Kennwerte DIN V 4701-10'!I267:'Kennwerte DIN V 4701-10'!DA267,'Kennwerte DIN V 4701-10'!I289:'Kennwerte DIN V 4701-10'!DA289,'Kennwerte DIN V 4701-10'!I311:'Kennwerte DIN V 4701-10'!T311,'Kennwerte DIN V 4701-10'!I333:'Kennwerte DIN V 4701-10'!DA333,'Kennwerte DIN V 4701-10'!I355:'Kennwerte DIN V 4701-10'!DA355,'Kennwerte DIN V 4701-10'!I377:'Kennwerte DIN V 4701-10'!DA377,'Kennwerte DIN V 4701-10'!I399:'Kennwerte DIN V 4701-10'!DA399,'Kennwerte DIN V 4701-10'!I421:'Kennwerte DIN V 4701-10'!DA421)</f>
        <v>#REF!</v>
      </c>
      <c r="I14" s="585" t="e">
        <f>MAX('Kennwerte DIN V 4701-10'!I25:'Kennwerte DIN V 4701-10'!DA25,'Kennwerte DIN V 4701-10'!I47:'Kennwerte DIN V 4701-10'!DA47,'Kennwerte DIN V 4701-10'!I69:'Kennwerte DIN V 4701-10'!EA69,'Kennwerte DIN V 4701-10'!I91:'Kennwerte DIN V 4701-10'!#REF!,'Kennwerte DIN V 4701-10'!CV113:'Kennwerte DIN V 4701-10'!BM113,'Kennwerte DIN V 4701-10'!I135:'Kennwerte DIN V 4701-10'!#REF!,'Kennwerte DIN V 4701-10'!I201:'Kennwerte DIN V 4701-10'!DA201,'Kennwerte DIN V 4701-10'!I223:'Kennwerte DIN V 4701-10'!CP223,'Kennwerte DIN V 4701-10'!I245:'Kennwerte DIN V 4701-10'!#REF!,'Kennwerte DIN V 4701-10'!I267:'Kennwerte DIN V 4701-10'!DA267,'Kennwerte DIN V 4701-10'!I289:'Kennwerte DIN V 4701-10'!DA289,'Kennwerte DIN V 4701-10'!I311:'Kennwerte DIN V 4701-10'!T311,'Kennwerte DIN V 4701-10'!I333:'Kennwerte DIN V 4701-10'!DA333,'Kennwerte DIN V 4701-10'!I355:'Kennwerte DIN V 4701-10'!DA355,'Kennwerte DIN V 4701-10'!I377:'Kennwerte DIN V 4701-10'!DA377,'Kennwerte DIN V 4701-10'!I399:'Kennwerte DIN V 4701-10'!DA399,'Kennwerte DIN V 4701-10'!I421:'Kennwerte DIN V 4701-10'!DA421)</f>
        <v>#REF!</v>
      </c>
    </row>
    <row r="15" spans="1:16" ht="30" customHeight="1" thickBot="1" x14ac:dyDescent="0.35">
      <c r="A15" s="857"/>
      <c r="B15" s="858" t="s">
        <v>154</v>
      </c>
      <c r="C15" s="859" t="s">
        <v>92</v>
      </c>
      <c r="D15" s="1011" t="s">
        <v>727</v>
      </c>
      <c r="E15" s="860"/>
      <c r="F15" s="861" t="s">
        <v>17</v>
      </c>
      <c r="G15" s="684" t="s">
        <v>17</v>
      </c>
      <c r="H15" s="418" t="s">
        <v>33</v>
      </c>
      <c r="I15" s="419" t="s">
        <v>17</v>
      </c>
    </row>
    <row r="16" spans="1:16" ht="20.100000000000001" customHeight="1" x14ac:dyDescent="0.3">
      <c r="A16" s="53"/>
      <c r="B16" s="42"/>
      <c r="C16" s="42"/>
      <c r="D16" s="42"/>
      <c r="E16" s="42"/>
      <c r="F16" s="58"/>
      <c r="G16" s="54"/>
      <c r="H16" s="55"/>
      <c r="I16" s="54"/>
    </row>
    <row r="17" spans="1:9" ht="20.100000000000001" customHeight="1" x14ac:dyDescent="0.3">
      <c r="A17" s="53"/>
      <c r="B17" s="42"/>
      <c r="C17" s="42"/>
      <c r="D17" s="42"/>
      <c r="G17" s="272"/>
      <c r="H17" s="272"/>
      <c r="I17" s="272"/>
    </row>
    <row r="18" spans="1:9" ht="20.100000000000001" customHeight="1" x14ac:dyDescent="0.3"/>
    <row r="19" spans="1:9" ht="30" hidden="1" customHeight="1" thickBot="1" x14ac:dyDescent="0.35"/>
    <row r="20" spans="1:9" ht="30" hidden="1" customHeight="1" x14ac:dyDescent="0.3"/>
    <row r="21" spans="1:9" ht="30" hidden="1" customHeight="1" thickBot="1" x14ac:dyDescent="0.35"/>
    <row r="22" spans="1:9" ht="20.100000000000001" hidden="1" customHeight="1" thickBot="1" x14ac:dyDescent="0.35"/>
    <row r="23" spans="1:9" ht="20.100000000000001" hidden="1" customHeight="1" thickBot="1" x14ac:dyDescent="0.35"/>
    <row r="24" spans="1:9" ht="30" hidden="1" customHeight="1" thickBot="1" x14ac:dyDescent="0.35"/>
    <row r="25" spans="1:9" ht="30" hidden="1" customHeight="1" x14ac:dyDescent="0.3"/>
    <row r="26" spans="1:9" ht="20.100000000000001" hidden="1" customHeight="1" x14ac:dyDescent="0.3"/>
    <row r="27" spans="1:9" ht="20.100000000000001" hidden="1" customHeight="1" thickBot="1" x14ac:dyDescent="0.35"/>
    <row r="28" spans="1:9" ht="20.100000000000001" hidden="1" customHeight="1" thickBot="1" x14ac:dyDescent="0.35"/>
    <row r="29" spans="1:9" ht="20.100000000000001" hidden="1" customHeight="1" thickBot="1" x14ac:dyDescent="0.35"/>
    <row r="30" spans="1:9" ht="30" hidden="1" customHeight="1" thickBot="1" x14ac:dyDescent="0.35"/>
    <row r="31" spans="1:9" ht="20.100000000000001" hidden="1" customHeight="1" x14ac:dyDescent="0.3"/>
    <row r="32" spans="1:9" ht="20.100000000000001" hidden="1" customHeight="1" x14ac:dyDescent="0.3"/>
    <row r="33" ht="30" hidden="1" customHeight="1" thickBot="1" x14ac:dyDescent="0.35"/>
    <row r="34" ht="18" hidden="1" customHeight="1" x14ac:dyDescent="0.3"/>
    <row r="35" ht="18" hidden="1" customHeight="1" x14ac:dyDescent="0.3"/>
    <row r="36" ht="30" hidden="1" customHeight="1" thickBot="1" x14ac:dyDescent="0.35"/>
    <row r="37" ht="20.100000000000001" hidden="1" customHeight="1" x14ac:dyDescent="0.3"/>
    <row r="38" ht="20.100000000000001" hidden="1" customHeight="1" x14ac:dyDescent="0.3"/>
    <row r="39" ht="30" hidden="1" customHeight="1" thickBot="1" x14ac:dyDescent="0.35"/>
    <row r="40" ht="15.75" hidden="1" customHeight="1" thickBot="1" x14ac:dyDescent="0.35"/>
    <row r="43" ht="15" customHeight="1" x14ac:dyDescent="0.3"/>
  </sheetData>
  <sheetProtection algorithmName="SHA-512" hashValue="lkthaaThNGU3L5auDIh8rWJiqMs7mECBNGG+KJ50TxwxUaIoJquWd31sbEoGnamKzN9xy7EeUrzRBa0xDwpKag==" saltValue="jtsk3sH6/RauvS6EVnyLkg==" spinCount="100000" sheet="1" objects="1" scenarios="1"/>
  <mergeCells count="8">
    <mergeCell ref="D11:D12"/>
    <mergeCell ref="D13:D14"/>
    <mergeCell ref="A1:F1"/>
    <mergeCell ref="L3:P6"/>
    <mergeCell ref="A3:A4"/>
    <mergeCell ref="B3:B4"/>
    <mergeCell ref="D6:D7"/>
    <mergeCell ref="D9:D10"/>
  </mergeCells>
  <pageMargins left="0.7" right="0.7" top="0.78740157499999996" bottom="0.78740157499999996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"/>
  <sheetViews>
    <sheetView workbookViewId="0">
      <selection activeCell="K1" sqref="K1"/>
    </sheetView>
  </sheetViews>
  <sheetFormatPr baseColWidth="10" defaultRowHeight="14.4" x14ac:dyDescent="0.3"/>
  <cols>
    <col min="1" max="1" width="50.77734375" customWidth="1"/>
    <col min="2" max="3" width="10.77734375" customWidth="1"/>
    <col min="4" max="4" width="2.77734375" customWidth="1"/>
    <col min="5" max="6" width="25.77734375" customWidth="1"/>
    <col min="7" max="7" width="2.77734375" customWidth="1"/>
    <col min="8" max="8" width="22.77734375" customWidth="1"/>
    <col min="9" max="10" width="25.77734375" customWidth="1"/>
    <col min="11" max="11" width="16.44140625" customWidth="1"/>
  </cols>
  <sheetData>
    <row r="1" spans="1:12" ht="15" thickBot="1" x14ac:dyDescent="0.35">
      <c r="A1" s="1433" t="s">
        <v>1</v>
      </c>
      <c r="B1" s="1434"/>
      <c r="C1" s="1435"/>
      <c r="E1" s="1436" t="s">
        <v>236</v>
      </c>
      <c r="F1" s="1437"/>
      <c r="I1" s="1436" t="s">
        <v>141</v>
      </c>
      <c r="J1" s="1437"/>
      <c r="K1" s="1016" t="s">
        <v>985</v>
      </c>
    </row>
    <row r="2" spans="1:12" ht="15" thickBot="1" x14ac:dyDescent="0.35">
      <c r="A2" s="177" t="s">
        <v>144</v>
      </c>
      <c r="B2" s="176" t="s">
        <v>101</v>
      </c>
      <c r="C2" s="178" t="s">
        <v>2</v>
      </c>
      <c r="E2" s="174" t="s">
        <v>102</v>
      </c>
      <c r="F2" s="175" t="s">
        <v>103</v>
      </c>
      <c r="I2" s="177" t="s">
        <v>142</v>
      </c>
      <c r="J2" s="736" t="s">
        <v>143</v>
      </c>
    </row>
    <row r="3" spans="1:12" ht="18" customHeight="1" x14ac:dyDescent="0.3">
      <c r="A3" s="1438" t="s">
        <v>48</v>
      </c>
      <c r="B3" s="1440" t="s">
        <v>553</v>
      </c>
      <c r="C3" s="1442"/>
      <c r="E3" s="1444"/>
      <c r="F3" s="1442">
        <v>0.8</v>
      </c>
      <c r="H3" s="737" t="s">
        <v>545</v>
      </c>
      <c r="I3" s="1091" t="s">
        <v>986</v>
      </c>
      <c r="J3" s="1013"/>
      <c r="L3" s="1093"/>
    </row>
    <row r="4" spans="1:12" ht="15.6" thickBot="1" x14ac:dyDescent="0.35">
      <c r="A4" s="1439"/>
      <c r="B4" s="1441"/>
      <c r="C4" s="1443"/>
      <c r="E4" s="1445"/>
      <c r="F4" s="1443"/>
      <c r="H4" s="738" t="s">
        <v>544</v>
      </c>
      <c r="I4" s="1092" t="s">
        <v>987</v>
      </c>
      <c r="J4" s="1014"/>
      <c r="L4" s="1093"/>
    </row>
    <row r="5" spans="1:12" ht="15.6" x14ac:dyDescent="0.3">
      <c r="A5" s="181" t="s">
        <v>49</v>
      </c>
      <c r="B5" s="108" t="s">
        <v>554</v>
      </c>
      <c r="C5" s="112"/>
      <c r="E5" s="109" t="s">
        <v>555</v>
      </c>
      <c r="F5" s="110"/>
      <c r="I5" s="1012" t="s">
        <v>548</v>
      </c>
      <c r="J5" s="735"/>
    </row>
    <row r="6" spans="1:12" ht="28.8" x14ac:dyDescent="0.3">
      <c r="A6" s="182" t="s">
        <v>104</v>
      </c>
      <c r="B6" s="108" t="s">
        <v>556</v>
      </c>
      <c r="C6" s="112" t="s">
        <v>93</v>
      </c>
      <c r="E6" s="111" t="s">
        <v>557</v>
      </c>
      <c r="F6" s="112"/>
      <c r="I6" s="108" t="s">
        <v>726</v>
      </c>
      <c r="J6" s="249"/>
    </row>
    <row r="7" spans="1:12" ht="15.6" x14ac:dyDescent="0.3">
      <c r="A7" s="181" t="s">
        <v>9</v>
      </c>
      <c r="B7" s="108" t="s">
        <v>558</v>
      </c>
      <c r="C7" s="179" t="s">
        <v>94</v>
      </c>
      <c r="E7" s="109" t="s">
        <v>559</v>
      </c>
      <c r="F7" s="112">
        <v>0.9</v>
      </c>
      <c r="I7" s="248"/>
      <c r="J7" s="249">
        <v>0.59</v>
      </c>
    </row>
    <row r="8" spans="1:12" ht="57.6" x14ac:dyDescent="0.3">
      <c r="A8" s="181" t="s">
        <v>10</v>
      </c>
      <c r="B8" s="108" t="s">
        <v>560</v>
      </c>
      <c r="C8" s="112"/>
      <c r="E8" s="111"/>
      <c r="F8" s="468" t="s">
        <v>105</v>
      </c>
      <c r="I8" s="108"/>
      <c r="J8" s="469" t="s">
        <v>549</v>
      </c>
    </row>
    <row r="9" spans="1:12" ht="15.6" x14ac:dyDescent="0.3">
      <c r="A9" s="181" t="s">
        <v>50</v>
      </c>
      <c r="B9" s="108" t="s">
        <v>561</v>
      </c>
      <c r="C9" s="112" t="s">
        <v>95</v>
      </c>
      <c r="E9" s="111" t="s">
        <v>562</v>
      </c>
      <c r="F9" s="113"/>
      <c r="I9" s="108" t="s">
        <v>550</v>
      </c>
      <c r="J9" s="250"/>
    </row>
    <row r="10" spans="1:12" ht="15.6" x14ac:dyDescent="0.3">
      <c r="A10" s="181" t="s">
        <v>51</v>
      </c>
      <c r="B10" s="108" t="s">
        <v>563</v>
      </c>
      <c r="C10" s="112" t="s">
        <v>95</v>
      </c>
      <c r="E10" s="111" t="s">
        <v>564</v>
      </c>
      <c r="F10" s="113"/>
      <c r="I10" s="108" t="s">
        <v>551</v>
      </c>
      <c r="J10" s="250"/>
    </row>
    <row r="11" spans="1:12" x14ac:dyDescent="0.3">
      <c r="A11" s="181" t="s">
        <v>12</v>
      </c>
      <c r="B11" s="108" t="s">
        <v>11</v>
      </c>
      <c r="C11" s="112" t="s">
        <v>96</v>
      </c>
      <c r="E11" s="111"/>
      <c r="F11" s="112">
        <v>10</v>
      </c>
      <c r="I11" s="108"/>
      <c r="J11" s="249">
        <v>15.6</v>
      </c>
    </row>
    <row r="12" spans="1:12" ht="15.6" x14ac:dyDescent="0.3">
      <c r="A12" s="181" t="s">
        <v>106</v>
      </c>
      <c r="B12" s="108" t="s">
        <v>565</v>
      </c>
      <c r="C12" s="112" t="s">
        <v>107</v>
      </c>
      <c r="E12" s="111" t="s">
        <v>566</v>
      </c>
      <c r="F12" s="113"/>
      <c r="I12" s="108" t="s">
        <v>552</v>
      </c>
      <c r="J12" s="250"/>
    </row>
    <row r="13" spans="1:12" ht="33" customHeight="1" x14ac:dyDescent="0.3">
      <c r="A13" s="181" t="s">
        <v>99</v>
      </c>
      <c r="B13" s="108" t="s">
        <v>567</v>
      </c>
      <c r="C13" s="112" t="s">
        <v>93</v>
      </c>
      <c r="E13" s="111" t="s">
        <v>568</v>
      </c>
      <c r="F13" s="113"/>
      <c r="I13" s="252" t="s">
        <v>988</v>
      </c>
      <c r="J13" s="250"/>
    </row>
    <row r="14" spans="1:12" ht="15.6" x14ac:dyDescent="0.3">
      <c r="A14" s="181" t="s">
        <v>16</v>
      </c>
      <c r="B14" s="108" t="s">
        <v>569</v>
      </c>
      <c r="C14" s="112" t="s">
        <v>92</v>
      </c>
      <c r="E14" s="111" t="s">
        <v>570</v>
      </c>
      <c r="F14" s="113"/>
      <c r="I14" s="252" t="s">
        <v>989</v>
      </c>
      <c r="J14" s="250"/>
    </row>
    <row r="15" spans="1:12" ht="29.4" thickBot="1" x14ac:dyDescent="0.35">
      <c r="A15" s="183" t="s">
        <v>155</v>
      </c>
      <c r="B15" s="114"/>
      <c r="C15" s="180" t="s">
        <v>92</v>
      </c>
      <c r="E15" s="115" t="s">
        <v>571</v>
      </c>
      <c r="F15" s="116" t="s">
        <v>17</v>
      </c>
      <c r="I15" s="115"/>
      <c r="J15" s="251" t="s">
        <v>17</v>
      </c>
    </row>
  </sheetData>
  <sheetProtection algorithmName="SHA-512" hashValue="ARnHlKLupNJ0aAEJO2RZZw2ypSTQC0QYsBh7TFO2g7b1nj5nb6crJxCErSrq8n3+SzsHOanvvDuTkUT+oXBJTw==" saltValue="2v2K42vTfvdlB+VmMVbjtQ==" spinCount="100000" sheet="1" objects="1" scenarios="1"/>
  <mergeCells count="8">
    <mergeCell ref="A1:C1"/>
    <mergeCell ref="E1:F1"/>
    <mergeCell ref="I1:J1"/>
    <mergeCell ref="A3:A4"/>
    <mergeCell ref="B3:B4"/>
    <mergeCell ref="C3:C4"/>
    <mergeCell ref="E3:E4"/>
    <mergeCell ref="F3:F4"/>
  </mergeCells>
  <pageMargins left="0.7" right="0.7" top="0.78740157499999996" bottom="0.78740157499999996" header="0.3" footer="0.3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Kennwerte DIN V 4701-10</vt:lpstr>
      <vt:lpstr>Mittelwerte</vt:lpstr>
      <vt:lpstr>Standardwerte</vt:lpstr>
      <vt:lpstr>'Kennwerte DIN V 4701-10'!Druckbereich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Dörschel</dc:creator>
  <cp:lastModifiedBy>Kevin.Nätebusch</cp:lastModifiedBy>
  <cp:lastPrinted>2022-05-05T10:00:58Z</cp:lastPrinted>
  <dcterms:created xsi:type="dcterms:W3CDTF">2014-09-15T10:12:55Z</dcterms:created>
  <dcterms:modified xsi:type="dcterms:W3CDTF">2023-10-25T11:51:39Z</dcterms:modified>
</cp:coreProperties>
</file>